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46" windowWidth="9765" windowHeight="12120" tabRatio="888" activeTab="0"/>
  </bookViews>
  <sheets>
    <sheet name="Produktauswahl" sheetId="1" r:id="rId1"/>
    <sheet name="Formular_SL" sheetId="2" r:id="rId2"/>
    <sheet name="Daten_SL" sheetId="3" state="hidden" r:id="rId3"/>
    <sheet name="Texte_SL" sheetId="4" state="hidden" r:id="rId4"/>
    <sheet name="Ausgabe_SL" sheetId="5" r:id="rId5"/>
    <sheet name="Formular_L" sheetId="6" r:id="rId6"/>
    <sheet name="Daten_L" sheetId="7" state="hidden" r:id="rId7"/>
    <sheet name="Texte_L" sheetId="8" state="hidden" r:id="rId8"/>
    <sheet name="Ausgabe_L" sheetId="9" r:id="rId9"/>
    <sheet name="Formular_T" sheetId="10" r:id="rId10"/>
    <sheet name="Daten_T" sheetId="11" state="hidden" r:id="rId11"/>
    <sheet name="Texte_T" sheetId="12" state="hidden" r:id="rId12"/>
    <sheet name="Ausgabe_T" sheetId="13" r:id="rId13"/>
  </sheets>
  <definedNames>
    <definedName name="bitte_auswählen">'Daten_T'!$E$110</definedName>
    <definedName name="_xlnm.Print_Area" localSheetId="8">'Ausgabe_L'!$B$1:$D$19</definedName>
    <definedName name="_xlnm.Print_Area" localSheetId="4">'Ausgabe_SL'!$B$1:$D$24</definedName>
    <definedName name="_xlnm.Print_Area" localSheetId="12">'Ausgabe_T'!$B$1:$D$23</definedName>
    <definedName name="_xlnm.Print_Area" localSheetId="0">'Produktauswahl'!$A$2:$Q$64</definedName>
    <definedName name="EV_NH00_160A_100mm_3p">'Daten_SL'!$C$50:$C$52</definedName>
    <definedName name="EV_NH00_160A_185mm_1p">'Daten_SL'!$D$45:$D$46</definedName>
    <definedName name="EV_NH00_160A_185mm_3p">'Daten_SL'!$D$50:$D$52</definedName>
    <definedName name="EV_NH1_250A_185mm_1p">'Daten_SL'!$E$45:$E$46</definedName>
    <definedName name="EV_NH1_250A_185mm_3p">'Daten_SL'!$E$50:$E$52</definedName>
    <definedName name="EV_NH2_400A_185mm_1p">'Daten_SL'!$F$45:$F$46</definedName>
    <definedName name="EV_NH2_400A_185mm_3p">'Daten_SL'!$F$50:$F$52</definedName>
    <definedName name="EV_NH3_1000A_185mm_1p">'Daten_SL'!$I$45:$I$46</definedName>
    <definedName name="EV_NH3_1000A_185mm_3p">'Daten_SL'!$I$50:$I$52</definedName>
    <definedName name="EV_NH3_1250A_185mm_1p">'Daten_SL'!$J$45:$J$46</definedName>
    <definedName name="EV_NH3_1250A_185mm_3p">'Daten_SL'!$J$50:$J$52</definedName>
    <definedName name="EV_NH3_1600A_185mm_1p">'Daten_SL'!$K$45:$K$46</definedName>
    <definedName name="EV_NH3_1600A_185mm_3p">'Daten_SL'!$K$50:$K$52</definedName>
    <definedName name="EV_NH3_2000A_185mm_1p">'Daten_SL'!$L$45:$L$46</definedName>
    <definedName name="EV_NH3_2000A_185mm_3p">'Daten_SL'!$L$50:$L$52</definedName>
    <definedName name="EV_NH3_630A_185mm_1p">'Daten_SL'!$G$45:$G$46</definedName>
    <definedName name="EV_NH3_630A_185mm_3p">'Daten_SL'!$G$50:$G$52</definedName>
    <definedName name="EV_NH3_910A_185mm_1p">'Daten_SL'!$H$45:$H$46</definedName>
    <definedName name="EV_NH3_910A_185mm_3p">'Daten_SL'!$H$50:$H$52</definedName>
    <definedName name="EV_NH4a_1250A_185mm_1p">'Daten_SL'!$M$45:$M$47</definedName>
    <definedName name="Ja">'Daten_T'!$E$111</definedName>
    <definedName name="K_NH00_160A_100mm_3p">'Daten_SL'!$C$60:$C$62</definedName>
    <definedName name="K_NH00_160A_185mm_1p">'Daten_SL'!$D$55:$D$56</definedName>
    <definedName name="K_NH00_160A_185mm_3p">'Daten_SL'!$D$60:$D$61</definedName>
    <definedName name="K_NH1_250A_185mm_1p">'Daten_SL'!$E$55:$E$57</definedName>
    <definedName name="K_NH1_250A_185mm_3p">'Daten_SL'!$E$60:$E$62</definedName>
    <definedName name="K_NH2_400A_185mm_1p">'Daten_SL'!$F$55:$F$57</definedName>
    <definedName name="K_NH2_400A_185mm_3p">'Daten_SL'!$F$60:$F$62</definedName>
    <definedName name="K_NH3_1000A_185mm_1p">'Daten_SL'!$I$55:$I$56</definedName>
    <definedName name="K_NH3_1000A_185mm_3p">'Daten_SL'!$I$60:$I$61</definedName>
    <definedName name="K_NH3_1250A_185mm_1p">'Daten_SL'!$J$55:$J$56</definedName>
    <definedName name="K_NH3_1250A_185mm_3p">'Daten_SL'!$J$60:$J$61</definedName>
    <definedName name="K_NH3_1600A_185mm_1p">'Daten_SL'!$K$55:$K$56</definedName>
    <definedName name="K_NH3_1600A_185mm_3p">'Daten_SL'!$K$60:$K$61</definedName>
    <definedName name="K_NH3_2000A_185mm_1p">'Daten_SL'!$L$55:$L$56</definedName>
    <definedName name="K_NH3_2000A_185mm_3p">'Daten_SL'!$L$60:$L$61</definedName>
    <definedName name="K_NH3_630A_185mm_1p">'Daten_SL'!$G$55:$G$57</definedName>
    <definedName name="K_NH3_630A_185mm_3p">'Daten_SL'!$G$60:$G$62</definedName>
    <definedName name="K_NH3_910A_185mm_1p">'Daten_SL'!$H$55:$H$56</definedName>
    <definedName name="K_NH3_910A_185mm_3p">'Daten_SL'!$H$60:$H$61</definedName>
    <definedName name="K_NH4a_1250A_185mm_1p">'Daten_SL'!$M$55:$M$56</definedName>
    <definedName name="L_NH_Standard">'Daten_L'!$C$25:$C$28</definedName>
    <definedName name="L_NH00">'Daten_L'!$C$11:$C$13</definedName>
    <definedName name="L_NH00_100mm">'Daten_L'!$C$45:$C$48</definedName>
    <definedName name="L_NH00_100mm_FA">'Daten_L'!$C$51:$C$53</definedName>
    <definedName name="L_NH00_160A_100mm">'Daten_L'!$C$36:$C$42</definedName>
    <definedName name="L_NH00_160A_185mm">'Daten_L'!$D$36:$D$42</definedName>
    <definedName name="L_NH00_185mm">'Daten_L'!$D$45:$D$48</definedName>
    <definedName name="L_NH00_185mm_FA">'Daten_L'!$D$51:$D$53</definedName>
    <definedName name="L_NH00_I">'Daten_L'!$C$16:$C$17</definedName>
    <definedName name="L_NH1_250A_185mm">'Daten_L'!$E$36:$E$38</definedName>
    <definedName name="L_NH1_3">'Daten_L'!$D$11:$D$12</definedName>
    <definedName name="L_NH1_3_185mm">'Daten_L'!$E$45:$E$48</definedName>
    <definedName name="L_NH1_3_185mm_FA">'Daten_L'!$E$51:$E$53</definedName>
    <definedName name="L_NH1_3_185mmV">'Daten_L'!$F$45:$F$48</definedName>
    <definedName name="L_NH1_3_185mmV_FA">'Daten_L'!$F$51:$F$53</definedName>
    <definedName name="L_NH1_I">'Daten_L'!$D$16:$D$17</definedName>
    <definedName name="L_NH2_400A_185mm">'Daten_L'!$F$36:$F$39</definedName>
    <definedName name="L_NH2_I">'Daten_L'!$E$16:$E$17</definedName>
    <definedName name="L_NH3_630A_185mm">'Daten_L'!$G$36:$G$39</definedName>
    <definedName name="L_NH3_I">'Daten_L'!$F$16:$F$18</definedName>
    <definedName name="Nein">'Daten_T'!$E$112</definedName>
    <definedName name="NH_910_2000">'Daten_SL'!$D$25:$D$26</definedName>
    <definedName name="NH_Standard">'Daten_SL'!$C$25:$C$28</definedName>
    <definedName name="NH00">'Daten_SL'!$C$11:$C$13</definedName>
    <definedName name="NH00_100mm">'Daten_SL'!$C$31:$C$32</definedName>
    <definedName name="NH00_160A_100mm">'Daten_SL'!$C$36:$C$42</definedName>
    <definedName name="NH00_160A_185mm">'Daten_SL'!$D$36:$D$42</definedName>
    <definedName name="NH00_185mm">'Daten_SL'!$D$31:$D$33</definedName>
    <definedName name="NH00_I">'Daten_SL'!$C$16:$C$17</definedName>
    <definedName name="NH1">'Daten_SL'!$D$11:$D$12</definedName>
    <definedName name="NH1_185mm">'Daten_SL'!$E$31:$E$33</definedName>
    <definedName name="NH1_250A_185mm">'Daten_SL'!$E$36:$E$38</definedName>
    <definedName name="NH1_I">'Daten_SL'!$D$16:$D$17</definedName>
    <definedName name="NH2">'Daten_SL'!$E$11:$E$12</definedName>
    <definedName name="NH2_185mm">'Daten_SL'!$F$31:$F$33</definedName>
    <definedName name="NH2_400A_185mm">'Daten_SL'!$F$36:$F$39</definedName>
    <definedName name="NH2_I">'Daten_SL'!$E$16:$E$17</definedName>
    <definedName name="NH3">'Daten_SL'!$F$11:$F$12</definedName>
    <definedName name="NH3_1000A_185mm">'Daten_SL'!$I$36:$I$37</definedName>
    <definedName name="NH3_1250A_185mm">'Daten_SL'!$J$36:$J$37</definedName>
    <definedName name="NH3_1600A_185mm">'Daten_SL'!$K$36:$K$37</definedName>
    <definedName name="NH3_185mm">'Daten_SL'!$G$31:$G$33</definedName>
    <definedName name="NH3_2000A_185mm">'Daten_SL'!$L$36:$L$37</definedName>
    <definedName name="NH3_630A_185mm">'Daten_SL'!$G$36:$G$39</definedName>
    <definedName name="NH3_910A_185mm">'Daten_SL'!$H$36:$H$37</definedName>
    <definedName name="NH3_I">'Daten_SL'!$F$16:$F$22</definedName>
    <definedName name="NH4a">'Daten_SL'!$G$11:$G$12</definedName>
    <definedName name="NH4a_1250A_185mm">'Daten_SL'!$M$36:$M$37</definedName>
    <definedName name="NH4a_185mm">'Daten_SL'!$H$31:$H$32</definedName>
    <definedName name="NH4a_I">'Daten_SL'!$G$16:$G$17</definedName>
    <definedName name="Sicherungslastschaltleisten">'Daten_SL'!$C$3:$C$8</definedName>
    <definedName name="Sicherungslasttrennschalter">'Daten_T'!$C$3:$C$9</definedName>
    <definedName name="Sicherungsleisten">'Daten_L'!$C$3:$C$7</definedName>
    <definedName name="SS100mm">'Daten_SL'!$E$31:$E$32</definedName>
    <definedName name="SS185mm">'Daten_SL'!$C$31:$C$33</definedName>
    <definedName name="T_NH_XX">'Daten_T'!$C$60:$C$61</definedName>
    <definedName name="T_NH_XXK">'Daten_T'!$C$70:$C$71</definedName>
    <definedName name="T_NH00_160A_A">'Daten_T'!$D$81:$D$85</definedName>
    <definedName name="T_NH00_1K">'Daten_T'!$D$65:$D$67</definedName>
    <definedName name="T_NH00_1SÜ">'Daten_T'!$D$104:$D$106</definedName>
    <definedName name="T_NH00_2SÜ">'Daten_T'!$E$110:$E$112</definedName>
    <definedName name="T_NH00_3K">'Daten_T'!$D$70:$D$71</definedName>
    <definedName name="T_NH00_3SÜ">'Daten_T'!$D$115:$D$118</definedName>
    <definedName name="T_NH00_4K">'Daten_T'!$D$75:$D$76</definedName>
    <definedName name="T_NH00_4SÜ">'Daten_T'!$D$121:$D$124</definedName>
    <definedName name="T_NH00_EV">'Daten_T'!$D$90:$D$92</definedName>
    <definedName name="T_NH00_I">'Daten_T'!$D$12:$D$13</definedName>
    <definedName name="T_NH00_M_1P">'Daten_T'!$D$32:$D$35</definedName>
    <definedName name="T_NH00_M_2P">'Daten_T'!$D$38:$D$40</definedName>
    <definedName name="T_NH00_M_3P">'Daten_T'!$D$43:$D$46</definedName>
    <definedName name="T_NH00_M_3P_S">'Daten_T'!$D$55:$D$56</definedName>
    <definedName name="T_NH00_M_4P">'Daten_T'!$D$49:$D$52</definedName>
    <definedName name="T_NH00_P">'Daten_T'!$D$25:$D$29</definedName>
    <definedName name="T_NH00_U">'Daten_T'!$D$17:$D$22</definedName>
    <definedName name="T_NH000_125A_A">'Daten_T'!$C$81:$C$82</definedName>
    <definedName name="T_NH000_3K">'Daten_T'!$C$65:$C$66</definedName>
    <definedName name="T_NH000_3SÜ">'Daten_T'!$C$104:$C$106</definedName>
    <definedName name="T_NH000_I">'Daten_T'!$C$12:$C$13</definedName>
    <definedName name="T_NH000_M_3P">'Daten_T'!$C$32:$C$35</definedName>
    <definedName name="T_NH000_M_3P_S">'Daten_T'!$C$55:$C$56</definedName>
    <definedName name="T_NH000_P">'Daten_T'!$C$25:$C$26</definedName>
    <definedName name="T_NH000_U">'Daten_T'!$C$17:$C$22</definedName>
    <definedName name="T_NH000A_EV">'Daten_T'!$C$95:$C$96</definedName>
    <definedName name="T_NH000H_EV">'Daten_T'!$C$99:$C$100</definedName>
    <definedName name="T_NH000S_EV">'Daten_T'!$C$90:$C$92</definedName>
    <definedName name="T_NH1_1K">'Daten_T'!$E$65:$E$67</definedName>
    <definedName name="T_NH1_1SÜ">'Daten_T'!$E$104:$E$106</definedName>
    <definedName name="T_NH1_250A_A">'Daten_T'!$E$81:$E$84</definedName>
    <definedName name="T_NH1_2SÜ">'Daten_T'!$E$110:$E$112</definedName>
    <definedName name="T_NH1_3K">'Daten_T'!$E$70:$E$72</definedName>
    <definedName name="T_NH1_3SÜ">'Daten_T'!$E$115:$E$118</definedName>
    <definedName name="T_NH1_4K">'Daten_T'!$E$75:$E$76</definedName>
    <definedName name="T_NH1_4SÜ">'Daten_T'!$E$121:$E$124</definedName>
    <definedName name="T_NH1_EV">'Daten_T'!$E$90:$E$92</definedName>
    <definedName name="T_NH1_I">'Daten_T'!$E$12:$E$13</definedName>
    <definedName name="T_NH1_M_1P">'Daten_T'!$E$32:$E$35</definedName>
    <definedName name="T_NH1_M_2P">'Daten_T'!$E$38:$E$39</definedName>
    <definedName name="T_NH1_M_3P">'Daten_T'!$E$43:$E$45</definedName>
    <definedName name="T_NH1_M_3P_S">'Daten_T'!$E$55:$E$57</definedName>
    <definedName name="T_NH1_M_4P">'Daten_T'!$E$49:$E$51</definedName>
    <definedName name="T_NH1_M_4P_S">'Daten_T'!$E$60:$E$61</definedName>
    <definedName name="T_NH1_P">'Daten_T'!$E$25:$E$29</definedName>
    <definedName name="T_NH1_U">'Daten_T'!$E$17:$E$22</definedName>
    <definedName name="T_NH2_3K">'Daten_T'!$F$65:$F$67</definedName>
    <definedName name="T_NH2_3SÜ">'Daten_T'!$F$104:$F$107</definedName>
    <definedName name="T_NH2_400A_A">'Daten_T'!$F$81:$F$84</definedName>
    <definedName name="T_NH2_EV">'Daten_T'!$F$90:$F$92</definedName>
    <definedName name="T_NH2_I">'Daten_T'!$F$12:$F$13</definedName>
    <definedName name="T_NH2_M_3P">'Daten_T'!$F$32:$F$35</definedName>
    <definedName name="T_NH2_M_3P_S">'Daten_T'!$F$55:$F$57</definedName>
    <definedName name="T_NH2_P">'Daten_T'!$F$25:$F$26</definedName>
    <definedName name="T_NH2_U">'Daten_T'!$F$17:$F$22</definedName>
    <definedName name="T_NH3_1K">'Daten_T'!$G$65:$G$67</definedName>
    <definedName name="T_NH3_1SÜ">'Daten_T'!$G$104:$G$106</definedName>
    <definedName name="T_NH3_2SÜ">'Daten_T'!$G$110:$G$112</definedName>
    <definedName name="T_NH3_3K">'Daten_T'!$G$70:$G$72</definedName>
    <definedName name="T_NH3_3SÜ">'Daten_T'!$G$115:$G$118</definedName>
    <definedName name="T_NH3_4SÜ">'Daten_T'!$G$121:$G$124</definedName>
    <definedName name="T_NH3_630A_A">'Daten_T'!$G$81:$G$84</definedName>
    <definedName name="T_NH3_EV">'Daten_T'!$G$90:$G$92</definedName>
    <definedName name="T_NH3_I">'Daten_T'!$G$12:$G$13</definedName>
    <definedName name="T_NH3_M_1P">'Daten_T'!$G$32:$G$35</definedName>
    <definedName name="T_NH3_M_2P">'Daten_T'!$G$38:$G$39</definedName>
    <definedName name="T_NH3_M_3P">'Daten_T'!$G$43:$G$45</definedName>
    <definedName name="T_NH3_M_3P_S">'Daten_T'!$G$55:$G$57</definedName>
    <definedName name="T_NH3_M_4P">'Daten_T'!$G$49:$G$50</definedName>
    <definedName name="T_NH3_P">'Daten_T'!$G$25:$G$29</definedName>
    <definedName name="T_NH3_U">'Daten_T'!$G$17:$G$22</definedName>
    <definedName name="T_NH4a_1250A_A">'Daten_T'!$H$81:$H$83</definedName>
    <definedName name="T_NH4a_1600A_A">'Daten_T'!$I$81:$I$82</definedName>
    <definedName name="T_NH4a_1K">'Daten_T'!$H$65:$H$67</definedName>
    <definedName name="T_NH4a_1SÜ">'Daten_T'!$H$104:$H$106</definedName>
    <definedName name="T_NH4a_2SÜ">'Daten_T'!$H$110:$H$112</definedName>
    <definedName name="T_NH4a_3SÜ">'Daten_T'!$H$115:$H$118</definedName>
    <definedName name="T_NH4a_4SÜ">'Daten_T'!$H$121:$H$123</definedName>
    <definedName name="T_NH4a_EV">'Daten_T'!$H$90:$H$92</definedName>
    <definedName name="T_NH4a_I">'Daten_T'!$H$12:$H$14</definedName>
    <definedName name="T_NH4a_M_1P">'Daten_T'!$H$32:$H$35</definedName>
    <definedName name="T_NH4a_M_2P">'Daten_T'!$H$38:$H$39</definedName>
    <definedName name="T_NH4a_M_3P">'Daten_T'!$H$43:$H$44</definedName>
    <definedName name="T_NH4a_M_4P">'Daten_T'!$H$49:$H$50</definedName>
    <definedName name="T_NH4a_P">'Daten_T'!$H$25:$H$29</definedName>
    <definedName name="T_NH4a_U">'Daten_T'!$H$17:$H$22</definedName>
    <definedName name="Ue">'Daten_SL'!$C$25:$C$28</definedName>
    <definedName name="VS_W_Ja">'Daten_SL'!$C$99:$C$101</definedName>
    <definedName name="VS_W_Nein">'Daten_SL'!$D$99:$D$100</definedName>
    <definedName name="W_Ja">'Daten_SL'!$C$70:$C$72</definedName>
    <definedName name="W_Nein">'Daten_SL'!$D$70:$D$71</definedName>
    <definedName name="W_NH00_160A_100mm">'Daten_SL'!$C$65:$C$67</definedName>
    <definedName name="W_NH00_160A_100mm_W_Ja">'Daten_SL'!$D$76:$D$85</definedName>
    <definedName name="W_NH00_160A_185mm">'Daten_SL'!$D$65:$D$67</definedName>
    <definedName name="W_NH1_250A_185mm">'Daten_SL'!$E$65:$E$67</definedName>
    <definedName name="W_NH1_250A_185mm_W_Ja">'Daten_SL'!$E$76:$E$90</definedName>
    <definedName name="W_NH2_400A_185mm">'Daten_SL'!$F$65:$F$67</definedName>
    <definedName name="W_NH2_400A_185mm_W_Ja">'Daten_SL'!$F$76:$F$90</definedName>
    <definedName name="W_NH3_1000A_185mm">'Daten_SL'!$I$65:$I$67</definedName>
    <definedName name="W_NH3_1000A_185mm_W_Ja">'Daten_SL'!$H$76:$H$89</definedName>
    <definedName name="W_NH3_1250A_185mm">'Daten_SL'!$J$65:$J$67</definedName>
    <definedName name="W_NH3_1250A_185mm_W_Ja">'Daten_SL'!$I$76:$I$96</definedName>
    <definedName name="W_NH3_1600A_185mm">'Daten_SL'!$K$65:$K$67</definedName>
    <definedName name="W_NH3_1600A_185mm_W_Ja">'Daten_SL'!$J$76:$J$96</definedName>
    <definedName name="W_NH3_2000A_185mm">'Daten_SL'!$L$65:$L$67</definedName>
    <definedName name="W_NH3_630A_185mm">'Daten_SL'!$G$65:$G$67</definedName>
    <definedName name="W_NH3_630A_185mm_W_Ja">'Daten_SL'!$G$76:$G$96</definedName>
    <definedName name="W_NH3_910A_185mm">'Daten_SL'!$H$65:$H$67</definedName>
    <definedName name="W_NH4a_1250A_185mm">'Daten_SL'!$M$65:$M$67</definedName>
    <definedName name="Z_0DD707ED_7BF0_4F5A_8B34_E15C354D4B0D_.wvu.PrintArea" localSheetId="8" hidden="1">'Ausgabe_L'!$D$1:$J$39</definedName>
    <definedName name="Z_0DD707ED_7BF0_4F5A_8B34_E15C354D4B0D_.wvu.PrintArea" localSheetId="4" hidden="1">'Ausgabe_SL'!$D$1:$J$42</definedName>
    <definedName name="Z_0DD707ED_7BF0_4F5A_8B34_E15C354D4B0D_.wvu.PrintArea" localSheetId="12" hidden="1">'Ausgabe_T'!$D$1:$J$43</definedName>
  </definedNames>
  <calcPr fullCalcOnLoad="1"/>
</workbook>
</file>

<file path=xl/sharedStrings.xml><?xml version="1.0" encoding="utf-8"?>
<sst xmlns="http://schemas.openxmlformats.org/spreadsheetml/2006/main" count="1705" uniqueCount="605">
  <si>
    <t>NH4a 185mm 500V 1250A</t>
  </si>
  <si>
    <t>Code3</t>
  </si>
  <si>
    <t>NH_Standard</t>
  </si>
  <si>
    <t>NH_910_2000</t>
  </si>
  <si>
    <t>NH3 185mm 400V 910A</t>
  </si>
  <si>
    <t>NH3 185mm 500V 1000A</t>
  </si>
  <si>
    <t>NH3 185mm 400V 1000A</t>
  </si>
  <si>
    <t>NH3 185mm 690V 1000A</t>
  </si>
  <si>
    <t>NH3 185mm 400V 1250A</t>
  </si>
  <si>
    <t>NH3 185mm 690V 1250A</t>
  </si>
  <si>
    <t>NH3 185mm 500V 1250A</t>
  </si>
  <si>
    <t>NH3 185mm 500V 1600A</t>
  </si>
  <si>
    <t>NH3 185mm 400V 1600A</t>
  </si>
  <si>
    <t>NH3 185mm 690V 1600A</t>
  </si>
  <si>
    <t>NH3 185mm 400V 2000A</t>
  </si>
  <si>
    <t>Schaltbarkeit</t>
  </si>
  <si>
    <t>400V AC</t>
  </si>
  <si>
    <t>690V AC</t>
  </si>
  <si>
    <t>1polig schaltbar</t>
  </si>
  <si>
    <t>3polig schaltbar</t>
  </si>
  <si>
    <t>-- bitte auswählen --</t>
  </si>
  <si>
    <t>Produktbeschreibung</t>
  </si>
  <si>
    <t>NH1-3</t>
  </si>
  <si>
    <t>zur Montage auf Sammelschienensystemen mit 100mm Mittenabstand</t>
  </si>
  <si>
    <t>zur Montage auf Sammelschienensystemen mit 185mm Mittenabstand</t>
  </si>
  <si>
    <t>Bed. Ik</t>
  </si>
  <si>
    <t>110kA</t>
  </si>
  <si>
    <t>Baugröße 00 für NH-Sicherungseinsätze Gr.000/00 nach DIN VDE 0636-2</t>
  </si>
  <si>
    <t>Baugröße 1 für NH-Sicherungseinsätze Gr.1 nach DIN VDE 0636-2</t>
  </si>
  <si>
    <t>Baugröße 2 für NH-Sicherungseinsätze Gr.2 nach DIN VDE 0636-2</t>
  </si>
  <si>
    <t>Baugröße 3 für NH-Sicherungseinsätze Gr.3 nach DIN VDE 0636-2</t>
  </si>
  <si>
    <t>Baugröße 4a für NH-Sicherungseinsätze Gr.4a nach DIN VDE 0636-2</t>
  </si>
  <si>
    <t>Anschlussart</t>
  </si>
  <si>
    <t xml:space="preserve">mit Schaltstellunganzeige </t>
  </si>
  <si>
    <t>mit Sicherungsüberwachung</t>
  </si>
  <si>
    <t>Schraubanschluss M8</t>
  </si>
  <si>
    <t>Schraubanschluss M10</t>
  </si>
  <si>
    <t>Schraubanschluss M12</t>
  </si>
  <si>
    <t>Prismenklemme 10-70mm²</t>
  </si>
  <si>
    <t>Schellenklemme 1,5-70mm²</t>
  </si>
  <si>
    <t>Fahrstuhlklemme 1,5-70mm²</t>
  </si>
  <si>
    <t>V-Rahmenklemme KM00 16-95mm²</t>
  </si>
  <si>
    <t>U-Rahmenklemme KU00 10-95mm²</t>
  </si>
  <si>
    <t>U-Rahmenklemme KR0 16-150mm²</t>
  </si>
  <si>
    <t>Schraubanschluss 2 x M12</t>
  </si>
  <si>
    <t>Schraubanschluss 3 x M12</t>
  </si>
  <si>
    <t>Schraubanschluss 4 x M12</t>
  </si>
  <si>
    <t>Schraubanschluss 1 x M16</t>
  </si>
  <si>
    <t>V-Rahmenklemme KM2G-F 25-240mm²</t>
  </si>
  <si>
    <t>V-Rahmenklemme KM2G 25-300mm²</t>
  </si>
  <si>
    <t>NH00_160A_185mm</t>
  </si>
  <si>
    <t>NH1_185mm</t>
  </si>
  <si>
    <t>NH2_185mm</t>
  </si>
  <si>
    <t>NH3_185mm</t>
  </si>
  <si>
    <t>NH3_910A_185mm</t>
  </si>
  <si>
    <t>NH3_1000A_185mm</t>
  </si>
  <si>
    <t>NH3_1250A_185mm</t>
  </si>
  <si>
    <t>NH3_1600A_185mm</t>
  </si>
  <si>
    <t>NH3_2000A_185mm</t>
  </si>
  <si>
    <t>NH4a_185mm</t>
  </si>
  <si>
    <t>NH00_185mm</t>
  </si>
  <si>
    <t>NH1_250A_185mm</t>
  </si>
  <si>
    <t>NH2_400A_185mm</t>
  </si>
  <si>
    <t>NH3_630A_185mm</t>
  </si>
  <si>
    <t>NH4a_1250A_185mm</t>
  </si>
  <si>
    <t>Schaltstellunganzeige</t>
  </si>
  <si>
    <t>Sicherungsüberwachung</t>
  </si>
  <si>
    <t>NH00_160A_100mm</t>
  </si>
  <si>
    <t>Ja</t>
  </si>
  <si>
    <t>K_NH00_160A_100mm_3p</t>
  </si>
  <si>
    <t>K_NH00_160A_185mm_1p</t>
  </si>
  <si>
    <t>K_NH00_160A_185mm_3p</t>
  </si>
  <si>
    <t>EV_NH00_160A_100mm_3p</t>
  </si>
  <si>
    <t>EV_NH1_250A_185mm_1p</t>
  </si>
  <si>
    <t>EV_NH2_400A_185mm_1p</t>
  </si>
  <si>
    <t>EV_NH3_630A_185mm_1p</t>
  </si>
  <si>
    <t>EV_NH3_910A_185mm_1p</t>
  </si>
  <si>
    <t>EV_NH3_1000A_185mm_1p</t>
  </si>
  <si>
    <t>EV_NH3_1250A_185mm_1p</t>
  </si>
  <si>
    <t>EV_NH3_1600A_185mm_1p</t>
  </si>
  <si>
    <t>EV_NH3_2000A_185mm_1p</t>
  </si>
  <si>
    <t>EV_NH4a_1250A_185mm_1p</t>
  </si>
  <si>
    <t>EV_NH00_160A_185mm_1p</t>
  </si>
  <si>
    <t>EV_NH1_250A_185mm_3p</t>
  </si>
  <si>
    <t>EV_NH2_400A_185mm_3p</t>
  </si>
  <si>
    <t>EV_NH3_630A_185mm_3p</t>
  </si>
  <si>
    <t>EV_NH3_910A_185mm_3p</t>
  </si>
  <si>
    <t>EV_NH3_1000A_185mm_3p</t>
  </si>
  <si>
    <t>EV_NH3_1250A_185mm_3p</t>
  </si>
  <si>
    <t>EV_NH3_1600A_185mm_3p</t>
  </si>
  <si>
    <t>EV_NH3_2000A_185mm_3p</t>
  </si>
  <si>
    <t>EV_NH00_160A_185mm_3p</t>
  </si>
  <si>
    <t>K_NH2_400A_185mm_1p</t>
  </si>
  <si>
    <t>K_NH3_630A_185mm_1p</t>
  </si>
  <si>
    <t>K_NH3_910A_185mm_1p</t>
  </si>
  <si>
    <t>K_NH3_1000A_185mm_1p</t>
  </si>
  <si>
    <t>K_NH3_1250A_185mm_1p</t>
  </si>
  <si>
    <t>K_NH3_1600A_185mm_1p</t>
  </si>
  <si>
    <t>K_NH3_2000A_185mm_1p</t>
  </si>
  <si>
    <t>K_NH4a_1250A_185mm_1p</t>
  </si>
  <si>
    <t>K_NH1_250A_185mm_1p</t>
  </si>
  <si>
    <t>K_NH2_400A_185mm_3p</t>
  </si>
  <si>
    <t>K_NH3_630A_185mm_3p</t>
  </si>
  <si>
    <t>K_NH3_910A_185mm_3p</t>
  </si>
  <si>
    <t>K_NH3_1000A_185mm_3p</t>
  </si>
  <si>
    <t>K_NH3_1250A_185mm_3p</t>
  </si>
  <si>
    <t>K_NH3_1600A_185mm_3p</t>
  </si>
  <si>
    <t>K_NH3_2000A_185mm_3p</t>
  </si>
  <si>
    <t>K_NH1_250A_185mm_3p</t>
  </si>
  <si>
    <t>nein</t>
  </si>
  <si>
    <t>Nein</t>
  </si>
  <si>
    <t xml:space="preserve">Schaltstellunganzeige </t>
  </si>
  <si>
    <t>Bitte Auswahl zurücksetzen!</t>
  </si>
  <si>
    <t>ja</t>
  </si>
  <si>
    <t>Mit Schaltstellungsanzeige durch Mikroschalter</t>
  </si>
  <si>
    <t>NH00_160A_100mm_3P</t>
  </si>
  <si>
    <t>NH00_160A_185mm_1P</t>
  </si>
  <si>
    <t>NH00_160A_185mm_3P</t>
  </si>
  <si>
    <t>NH1_250A_185mm_1P</t>
  </si>
  <si>
    <t>NH1_250A_185mm_3P</t>
  </si>
  <si>
    <t>NH2_400A_185mm_1P</t>
  </si>
  <si>
    <t>NH2_400A_185mm_3P</t>
  </si>
  <si>
    <t>NH3_630A_185mm_1P</t>
  </si>
  <si>
    <t>NH3_630A_185mm_3P</t>
  </si>
  <si>
    <t>NH3_910A_185mm_1P</t>
  </si>
  <si>
    <t>NH3_910A_185mm_3P</t>
  </si>
  <si>
    <t>NH3_1000A_185mm_1P</t>
  </si>
  <si>
    <t>NH3_1000A_185mm_3P</t>
  </si>
  <si>
    <t>NH3_1250A_185mm_1P</t>
  </si>
  <si>
    <t>NH3_1600A_185mm_1P</t>
  </si>
  <si>
    <t>NH3_2000A_185mm_1P</t>
  </si>
  <si>
    <t>NH4a_1250A_185mm_1P</t>
  </si>
  <si>
    <t>NH3_1250A_185mm_3P</t>
  </si>
  <si>
    <t>NH3_2000A_185mm_3P</t>
  </si>
  <si>
    <t>NH3_1600A_185mm_3P</t>
  </si>
  <si>
    <t>1000 / 5A; Klasse 1; 5VA</t>
  </si>
  <si>
    <t>VS_W_Ja</t>
  </si>
  <si>
    <t>VS_W_Nein</t>
  </si>
  <si>
    <t>Integrierte Wandlermessung</t>
  </si>
  <si>
    <t>mit integrierter Wandlermessung</t>
  </si>
  <si>
    <t>Verdrahtungszubehör</t>
  </si>
  <si>
    <t>mit 3phasigem vorkonfektioniertem Verdrahtungssatz 
und 6poliger Klemmleiste zur Montage auf der Leistenoberseite</t>
  </si>
  <si>
    <t>Mit elektronischer Sicherungsüberwachung
Eingangsspannung: AC400-630V, interne Spannungsversorgung
Ansprechschwelle &gt; 15V; Ausgang: Relais, 1 Öffner, 1 Schliesser</t>
  </si>
  <si>
    <t>Auswahlkriterien</t>
  </si>
  <si>
    <t xml:space="preserve"> Wichtig !!!  Bitte die Reihenfolge der Auswahl von oben nach unten beachten !!!  </t>
  </si>
  <si>
    <t xml:space="preserve">  </t>
  </si>
  <si>
    <t>Bemessungs-
betriebsspannung</t>
  </si>
  <si>
    <t>Bedingter Bemessungs-
kurzschlussstrom</t>
  </si>
  <si>
    <t>L_NH00</t>
  </si>
  <si>
    <t>L_NH1_3</t>
  </si>
  <si>
    <t>NH1_3</t>
  </si>
  <si>
    <t>L_NH00_I</t>
  </si>
  <si>
    <t>L_NH1_I</t>
  </si>
  <si>
    <t>L_NH2_I</t>
  </si>
  <si>
    <t>L_NH3_I</t>
  </si>
  <si>
    <t>L_NH_Standard</t>
  </si>
  <si>
    <t>L_NH00_160A_100mm</t>
  </si>
  <si>
    <t>L_NH00_160A_185mm</t>
  </si>
  <si>
    <t>L_NH1_250A_185mm</t>
  </si>
  <si>
    <t>L_NH2_400A_185mm</t>
  </si>
  <si>
    <t>L_NH3_630A_185mm</t>
  </si>
  <si>
    <t>Anschlussabdeckung</t>
  </si>
  <si>
    <t>Frontabdeckung</t>
  </si>
  <si>
    <t>mit transparenter Anschlusshaube</t>
  </si>
  <si>
    <t>L_NH00_100mm</t>
  </si>
  <si>
    <t>L_NH00_185mm</t>
  </si>
  <si>
    <t>L_NH1_3_185mm</t>
  </si>
  <si>
    <t>mit Einzelklemmenabdeckung</t>
  </si>
  <si>
    <t>mit transparenter Anschlusshaube und Einzelklemmenabdeckung</t>
  </si>
  <si>
    <t>L_NH1_3_185mmV</t>
  </si>
  <si>
    <t>L_NH00_100mm_FA</t>
  </si>
  <si>
    <t>L_NH00_185mm_FA</t>
  </si>
  <si>
    <t>L_NH1_3_185mm_FA</t>
  </si>
  <si>
    <t>L_NH1_3_185mmV_FA</t>
  </si>
  <si>
    <t>L00-3/100...</t>
  </si>
  <si>
    <t>L00-3...</t>
  </si>
  <si>
    <t>L1-3...</t>
  </si>
  <si>
    <t>L2-3...</t>
  </si>
  <si>
    <t>L3-3...</t>
  </si>
  <si>
    <t>NH-Sicherungslasttrennschalter in Leistenbauform nach IEC/EN 60947-3, VDE 0660 Teil 107; 
- mit Leiteranschlüssen unten, wahlweise nach oben:
- Baubreite 100mm, für Festeinbautechnik
- Alle Teile der LSL aus halogenfreiem, selbstverlöschendem Material
- Leistenkörper als Träger stromführender Teile aus glasfaserverstärktem Polyester
- Bemessungsfrequenz  40-60 Hz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- Mit abschließbarer Parkstellung;
- Abschließbar in geschlossener Stellung und in Parkstellung mit bis zu 3 Bügelschlössern</t>
  </si>
  <si>
    <t xml:space="preserve">NH-Sicherungslasttrennschalter in Leistenbauform nach IEC/EN 60947-3, VDE 0660 Teil 107; 
- mit Leiteranschlüssen unten, wahlweise nach oben:
- Baubreite 100mm, für Festeinbautechnik
- Alle Teile der LSL aus halogenfreiem, selbstverlöschendem Material
- Leistenkörper als Träger stromführender Teile aus glasfaserverstärktem Polyester
- Bemessungsfrequenz  40-60 Hz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</t>
  </si>
  <si>
    <t>Sicherungslasttrennschalter</t>
  </si>
  <si>
    <t>Standardtypen
Aufbaumontage</t>
  </si>
  <si>
    <t>Hutschienenmontage</t>
  </si>
  <si>
    <t>mit Mikroschalter für Kraftmeldersicherungen</t>
  </si>
  <si>
    <t>mit elektronischer Sicherungsüberwachung</t>
  </si>
  <si>
    <t>T_NH00_S</t>
  </si>
  <si>
    <t>T_NH00_A</t>
  </si>
  <si>
    <t>T_NH000A 500V AC 125A</t>
  </si>
  <si>
    <t>T_NH000A 690V AC 125A</t>
  </si>
  <si>
    <t>T_NH000A 220V DC 125A</t>
  </si>
  <si>
    <t>T_NH000S 500V AC 125A</t>
  </si>
  <si>
    <t>T_NH000S 220V DC 125A</t>
  </si>
  <si>
    <t>T_NH00 690V AC 160A</t>
  </si>
  <si>
    <t>T_NH00 500V AC 160A</t>
  </si>
  <si>
    <t>T_NH00 440V DC 160A</t>
  </si>
  <si>
    <t>T_NH00 220V DC 160A</t>
  </si>
  <si>
    <t>T_NH1 690V AC 250A</t>
  </si>
  <si>
    <t>T_NH1 500V AC 250A</t>
  </si>
  <si>
    <t>T_NH1 440V DC 250A</t>
  </si>
  <si>
    <t>T_NH1 220V DC 250A</t>
  </si>
  <si>
    <t>T_NH2 690V AC 400A</t>
  </si>
  <si>
    <t>T_NH2 500V AC 400A</t>
  </si>
  <si>
    <t>T_NH2 440V DC 400A</t>
  </si>
  <si>
    <t>T_NH2 220V DC 400A</t>
  </si>
  <si>
    <t>T_NH3 690V AC 630A</t>
  </si>
  <si>
    <t>T_NH3 500V AC 630A</t>
  </si>
  <si>
    <t>T_NH3 440V DC 630A</t>
  </si>
  <si>
    <t>T_NH3 220V DC 630A</t>
  </si>
  <si>
    <t>T_NH4a 690V AC 1250A</t>
  </si>
  <si>
    <t>T_NH4a 500V AC 1250A</t>
  </si>
  <si>
    <t>T_NH4a 690V AC 1600A</t>
  </si>
  <si>
    <t>T_NH4a 500V AC 1600A</t>
  </si>
  <si>
    <t>T_NH000A 400V AC 125A</t>
  </si>
  <si>
    <t>---</t>
  </si>
  <si>
    <t>T_NH00_EV</t>
  </si>
  <si>
    <t>T_NH1_EV</t>
  </si>
  <si>
    <t>T_NH2_EV</t>
  </si>
  <si>
    <t>T_NH3_EV</t>
  </si>
  <si>
    <t>T_NH4a_EV</t>
  </si>
  <si>
    <t>T_NH000S_EV</t>
  </si>
  <si>
    <t>T_NH000A_EV</t>
  </si>
  <si>
    <t>T_NH000H_EV</t>
  </si>
  <si>
    <t>T_NH000_3SÜ</t>
  </si>
  <si>
    <t>T_NH1_1SÜ</t>
  </si>
  <si>
    <t>T_NH2_3SÜ</t>
  </si>
  <si>
    <t>T_NH3_1SÜ</t>
  </si>
  <si>
    <t>T_NH4a_1SÜ</t>
  </si>
  <si>
    <t>T_NH00_2SÜ</t>
  </si>
  <si>
    <t>T_NH1_2SÜ</t>
  </si>
  <si>
    <t>T_NH3_2SÜ</t>
  </si>
  <si>
    <t>T_NH4a_2SÜ</t>
  </si>
  <si>
    <t>T_NH00_3SÜ</t>
  </si>
  <si>
    <t>T_NH1_3SÜ</t>
  </si>
  <si>
    <t>T_NH3_3SÜ</t>
  </si>
  <si>
    <t>T_NH4a_3SÜ</t>
  </si>
  <si>
    <t>T_NH00_4SÜ</t>
  </si>
  <si>
    <t>T_NH1_4SÜ</t>
  </si>
  <si>
    <t>T_NH3_4SÜ</t>
  </si>
  <si>
    <t>T_NH4a_4SÜ</t>
  </si>
  <si>
    <t>T_NH00_1SÜ</t>
  </si>
  <si>
    <t>T_NH000</t>
  </si>
  <si>
    <t>T_NH1</t>
  </si>
  <si>
    <t>T_NH2</t>
  </si>
  <si>
    <t>T_NH3</t>
  </si>
  <si>
    <t>T_NH4a</t>
  </si>
  <si>
    <t>NH-Sicherungslasttrennschalter nach IEC/EN 60947-3, VDE 0660 Teil 107; 
- für Festeinbautechnik
- Alle Teile aus halogenfreiem, selbstverlöschendem Material
- Bemessungsfrequenz  40-60 Hz
- Schutzart IP20, von vorn, Gerät geschlossen
- Schutzart IP10, Frontdeckel geöffnet</t>
  </si>
  <si>
    <t>NH-Sicherungslasttrennschalter nach IEC/EN 60947-3, VDE 0660 Teil 107; 
- für Festeinbautechnik
- Unterteil als Träger stromführender Teile aus glasfaserverstärktem Polyester
- Alle Teile aus halogenfreiem, selbstverlöschendem Material
- Bemessungsfrequenz  40-60 Hz
- Schutzart IP20, von vorn, Gerät geschlossen
- Schutzart IP10, Frontdeckel geöffnet</t>
  </si>
  <si>
    <t>NH-Sicherungslasttrennschalter nach IEC/EN 60947-3, VDE 0660 Teil 107; 
- für Festeinbautechnik
- Unterteil als Träger stromführender Teile aus glasfaserverstärktem Polyester
- Alle Teile aus halogenfreiem, selbstverlöschendem Material
- Bemessungsfrequenz  40-60 Hz
- Schutzart IP20, von vorn, Gerät geschlossen
- mit Möglichkeit des Einsatzes von Messwandlersicherungen
- Bemessungskurzzeitstromfestigkeit 35kA/1sec nach IEC EN 60947-3 Prüffolge III</t>
  </si>
  <si>
    <t>zur Montage auf Sammelschienensystemen mit 60mm Mittenabstand</t>
  </si>
  <si>
    <t>Baugröße 00 für NH-Sicherungseinsätze Gr.000 nach DIN VDE 0636-2</t>
  </si>
  <si>
    <t>NH-Sicherungslasttrennschalter in Leistenbauform nach IEC/EN 60947-3, VDE 0660 Teil 107; 
- mit Leiteranschlüssen unten, wahlweise nach oben
- Baubreite 50mm, für Festeinbautechnik
- Alle Teile der LSL aus halogenfreiem, selbstverlöschendem Material
- Bemessungsfrequenz  40-60 Hz
- Mit Spannungsprüflöchern für Spannungsmessung auf dem Kontakt
- Schutzart IP30, von vorn, Gerät geschlossen, mit Klemmen- und Seitenabdeckung 
- Schutzart IP10, Frontdeckel geöffnet
- Leistungsschild im eingebauten Zustand lesbar;
- Abschließbar in geschlossener Stellung mit bis zu 2 Bügelschlössern</t>
  </si>
  <si>
    <t>Typ</t>
  </si>
  <si>
    <t>Fabrikat</t>
  </si>
  <si>
    <t>JEAN MÜLLER oder gleichwertig</t>
  </si>
  <si>
    <t>SL00-3x3/100...</t>
  </si>
  <si>
    <t>SL00-3x...</t>
  </si>
  <si>
    <t>SL00-3x3...</t>
  </si>
  <si>
    <t>SL1-3x3...</t>
  </si>
  <si>
    <t>SL1-3x...</t>
  </si>
  <si>
    <t>SL2-3x...</t>
  </si>
  <si>
    <t>SL2-3x3...</t>
  </si>
  <si>
    <t>SL3-3x...</t>
  </si>
  <si>
    <t>SL3-3x3...</t>
  </si>
  <si>
    <t>SL4a-3x...</t>
  </si>
  <si>
    <t>NH2_400A_185mm_3p</t>
  </si>
  <si>
    <t>NH2_400A_185mm_1p</t>
  </si>
  <si>
    <t>NH1_250A_185mm_1p</t>
  </si>
  <si>
    <t>NH1_250A_185mm_3p</t>
  </si>
  <si>
    <t>NH3_630A_185mm_1p</t>
  </si>
  <si>
    <t>NH3_630A_185mm_3p</t>
  </si>
  <si>
    <t>NH4a_1250A_185mm_1p</t>
  </si>
  <si>
    <t>NH00_160A_100mm_3p</t>
  </si>
  <si>
    <t>NH00_160A_185mm_1p</t>
  </si>
  <si>
    <t>NH00_160A_185mm_3p</t>
  </si>
  <si>
    <t>NH3_910A_185mm_3p</t>
  </si>
  <si>
    <t>NH3_910A_185mm_1p</t>
  </si>
  <si>
    <t>NH3_1000A_185mm_1p</t>
  </si>
  <si>
    <t>NH3_1000A_185mm_3p</t>
  </si>
  <si>
    <t>NH3_1250A_185mm_1p</t>
  </si>
  <si>
    <t>NH3_1250A_185mm_3p</t>
  </si>
  <si>
    <t>NH3_1600A_185mm_1p</t>
  </si>
  <si>
    <t>NH3_1600A_185mm_3p</t>
  </si>
  <si>
    <t>NH3_2000A_185mm_1p</t>
  </si>
  <si>
    <t>NH3_2000A_185mm_3p</t>
  </si>
  <si>
    <t>SL3-3x/910...</t>
  </si>
  <si>
    <t>SL3-3x3/910...</t>
  </si>
  <si>
    <t>SL3-3x/1000...</t>
  </si>
  <si>
    <t>SL3-3x3/1000...</t>
  </si>
  <si>
    <t>SL3-3x2/1250...</t>
  </si>
  <si>
    <t>SL3-3x6/1250...</t>
  </si>
  <si>
    <t>SL3-3x2/1600...</t>
  </si>
  <si>
    <t>SL3-3x6/1600...</t>
  </si>
  <si>
    <t>SL3-3x2/2000...</t>
  </si>
  <si>
    <t>SL3-3x6/2000...</t>
  </si>
  <si>
    <t>NH-Sicherungslasttrennschalter in Leistenbauform nach IEC/EN 60947-3, VDE 0660 Teil 107; 
- mit Leiteranschlüssen unten, wahlweise nach oben
- Baubreite 50mm, für Festeinbautechnik
- Alle Teile der LSL aus halogenfreiem, selbstverlöschendem Material
- Leistenkörper als Träger stromführender Teile aus glasfaserverstärktem Polyester
- Bemessungsfrequenz  40-60 Hz
- Mit Spannungsprüflöchern für Spannungsmessung auf dem Kontakt
- Schutzart IP30, von vorn, Gerät geschlossen, mit Klemmen- und Seitenabdeckung 
- Schutzart IP10, Frontdeckel geöffnet
- Leistungsschild im eingebauten Zustand lesbar</t>
  </si>
  <si>
    <t>Version 1.02</t>
  </si>
  <si>
    <t>NH-Sicherungslasttrennschalter in Leistenbauform nach IEC/EN 60947-3, VDE 0660 Teil 107; 
- Mit Leiteranschlüssen unten, wahlweise nach oben
- Baubreite 50mm, für Festeinbautechnik
- Alle Teile der LSL aus halogenfreiem, selbstverlöschendem Material
- Leistenkörper als Träger stromführender Teile aus glasfaserverstärktem Polyester
- Bemessungsfrequenz  40-60 Hz
- Mit Spannungsprüflöchern für Spannungsmessung auf dem Kontakt
- Schutzart IP30, von vorn, Gerät geschlossen, mit Klemmen- und Seitenabdeckung 
- Schutzart IP10, Frontdeckel geöffnet
- Leistungsschild im eingebauten Zustand lesbar;
- Mit im Leistenoberteil integrierter Anschlusshaube
- Mit abschließbarer Parkstellung;
- Abschließbar in geschlossener Stellung und in Parkstellung mit bis zu 2 Bügelschlössern</t>
  </si>
  <si>
    <t xml:space="preserve"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</t>
  </si>
  <si>
    <t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- Mit abschließbarer Parkstellung;
- Abschließbar in geschlossener Stellung und in Parkstellung mit bis zu 3 Bügelschlössern</t>
  </si>
  <si>
    <t xml:space="preserve"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</t>
  </si>
  <si>
    <t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im Leistenunterteil integriertem Phasentrennsteg zwischen den in einer Ebene liegenden 
  Kabel-Anschlussfahnen sowie seitlicher Abschottung zu den Anschlussfahnen benachbarter Geräte
- Mit abschließbarer Parkstellung;
- Abschließbar in geschlossener Stellung und in Parkstellung mit bis zu 3 Bügelschlössern</t>
  </si>
  <si>
    <t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</t>
  </si>
  <si>
    <t>NH-Sicherungslasttrennschalter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abschließbarer Parkstellung;
- Abschließbar in geschlossener Stellung und in Parkstellung mit bis zu 3 Bügelschlössern</t>
  </si>
  <si>
    <t>NH-Lasttrennschalter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integrierten Trennmessern</t>
  </si>
  <si>
    <t>NH-Lasttrennschalter in Leistenbauform nach IEC/EN 60947-3, VDE 0660 Teil 107; 
- mit Leiteranschlüssen unten, wahlweise nach oben
- Baubreite 100mm,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abschließbarer Parkstellung;
- Abschließbar in geschlossener Stellung und in Parkstellung mit bis zu 3 Bügelschlössern
- mit integrierten Trennmessern</t>
  </si>
  <si>
    <t>AC-22B / 690V</t>
  </si>
  <si>
    <t>AC-21B / 690V</t>
  </si>
  <si>
    <t>AC-21B / 690V / 630A</t>
  </si>
  <si>
    <t>AC-21B / 690V / 1250A</t>
  </si>
  <si>
    <t>AC-22B / 500V</t>
  </si>
  <si>
    <t>AC-22B / 500V / 800A</t>
  </si>
  <si>
    <t>AC-22B / 400V</t>
  </si>
  <si>
    <t>AC-23B / 400V</t>
  </si>
  <si>
    <t>AC-22B / 400V / 1000A</t>
  </si>
  <si>
    <t>100kA / 690V</t>
  </si>
  <si>
    <t>120kA / 500V</t>
  </si>
  <si>
    <t>120kA / 400V</t>
  </si>
  <si>
    <t>AC-22B / AC 400V</t>
  </si>
  <si>
    <t>63kA / AC 400V</t>
  </si>
  <si>
    <t>AC-22B / AC 500V / 100A</t>
  </si>
  <si>
    <t>63kA / AC 500V</t>
  </si>
  <si>
    <t>AC-22B / AC 690V / 100A</t>
  </si>
  <si>
    <t>63kA / AC 690V</t>
  </si>
  <si>
    <t>DC-22B / DC 220V / 100A</t>
  </si>
  <si>
    <t>63kA / DC 220V</t>
  </si>
  <si>
    <t>AC-22B / AC 500V</t>
  </si>
  <si>
    <t>50kA / AC 500V</t>
  </si>
  <si>
    <t>50kA / DC 220V</t>
  </si>
  <si>
    <t>50kA / AC 690V</t>
  </si>
  <si>
    <t>DC-21B / DC 440V / 100A</t>
  </si>
  <si>
    <t>DC-22B / DC 220V</t>
  </si>
  <si>
    <t>AC-22B / AC 690V / 200A</t>
  </si>
  <si>
    <t>80kA / AC 690V</t>
  </si>
  <si>
    <t>80kA / AC 500V</t>
  </si>
  <si>
    <t>DC-21B / DC 440V / 200A</t>
  </si>
  <si>
    <t>AC-22B / AC 690V / 315A</t>
  </si>
  <si>
    <t>DC-21B / DC 440V / 315A</t>
  </si>
  <si>
    <t>AC-22B / AC 690V / 500A</t>
  </si>
  <si>
    <t>DC-21B / DC 440V / 500A</t>
  </si>
  <si>
    <t>AC-21B / AC 690V / 1000A</t>
  </si>
  <si>
    <t>NH-Sicherungslasttrennschalter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</t>
  </si>
  <si>
    <t>NH-Lasttrennschalter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abschließbarer Parkstellung;
- Abschließbar in geschlossener Stellung und in Parkstellung mit bis zu 3 Bügelschlössern</t>
  </si>
  <si>
    <t>NH-Lasttrennschalter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</t>
  </si>
  <si>
    <t>NH-Sicherungslasttrennschalter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abschließbarer Parkstellung;
- Abschließbar in geschlossener Stellung und in Parkstellung mit bis zu 3 Bügelschlössern</t>
  </si>
  <si>
    <t>NH-Lasttrennschalter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integrierten Trennmessern</t>
  </si>
  <si>
    <t>NH-Lasttrennschalter in Leistenbauform nach IEC/EN 60947-3, VDE 0660 Teil 107; 
- mit Leiteranschlüssen unten, wahlweise nach oben
- Baubreite 200mm, für Festeinbautechnik
- Alle Teile der LSL aus halogenfreiem, selbstverlöschendem Material
- Leistenkörper als Träger stromführender Teile aus glasfaserverstärktem Polyester
- Bemessungsfrequenz  40-60 Hz
- Kurzzeitstromfestigkeit nach EN60947-3 Prüffolge III 
  (bei Einsatz von Trennmessern): 25kAeff (ggf. mit zusätzlicher Verriegelung)
- Sicherungsaufnahmekontakte mit Opferelektrode und Kurzschlussblockade 
- Mit Spannungsprüflöchern für Spannungsmessung auf dem Kontakt
- Schutzart IP30, von vorn, Gerät geschlossen, mit Klemmen- und Seitenabdeckung 
- Schutzart IP10, Frontdeckel geöffnet
- Leistungsschild im eingebauten Zustand lesbar
- geeignet für Einsatz von Huckepacksicherungen
- mit im Leistenoberteil integrierter Anschlusshaube
- Mit abschließbarer Parkstellung;
- Abschließbar in geschlossener Stellung und in Parkstellung mit bis zu 3 Bügelschlössern
- mit integrierten Trennmessern</t>
  </si>
  <si>
    <t>T_NH000_125A_A</t>
  </si>
  <si>
    <t>T_NH00_160A_A</t>
  </si>
  <si>
    <t>T_NH1_250A_A</t>
  </si>
  <si>
    <t>T_NH2_400A_A</t>
  </si>
  <si>
    <t>T_NH3_630A_A</t>
  </si>
  <si>
    <t>T_NH4a_1250A_A</t>
  </si>
  <si>
    <t>T_NH4a_1600A_A</t>
  </si>
  <si>
    <t>Kabelanschlussrichtung</t>
  </si>
  <si>
    <t>unten</t>
  </si>
  <si>
    <t>oben oder unten</t>
  </si>
  <si>
    <t>T_NH000_3K</t>
  </si>
  <si>
    <t>T_NH00_1K</t>
  </si>
  <si>
    <t>T_NH00_3K</t>
  </si>
  <si>
    <t>oben</t>
  </si>
  <si>
    <t>T_NH00_4K</t>
  </si>
  <si>
    <t>T_NH3_M_2P</t>
  </si>
  <si>
    <t>T_NH1_1K</t>
  </si>
  <si>
    <t>T_NH1_3K</t>
  </si>
  <si>
    <t>T_NH1_4K</t>
  </si>
  <si>
    <t>T_NH2_3K</t>
  </si>
  <si>
    <t>T_NH3_1K</t>
  </si>
  <si>
    <t>T_NH3_3K</t>
  </si>
  <si>
    <t>T_NH4a_1K</t>
  </si>
  <si>
    <t>Fahrstuhlklemme 1,5-50mm²</t>
  </si>
  <si>
    <t>T_NH00_I</t>
  </si>
  <si>
    <t>T_NH1_I</t>
  </si>
  <si>
    <t>T_NH2_I</t>
  </si>
  <si>
    <t>T_NH3_I</t>
  </si>
  <si>
    <t>T_NH4a_I</t>
  </si>
  <si>
    <t>T_NH000_I</t>
  </si>
  <si>
    <t>125A</t>
  </si>
  <si>
    <t>T_NH_XXK</t>
  </si>
  <si>
    <t>Prismenklemme 70-150mm²</t>
  </si>
  <si>
    <t>Prismenklemme 120-240mm²</t>
  </si>
  <si>
    <t>Prismenklemme 120-300mm²</t>
  </si>
  <si>
    <t>Prismenklemme 2 x 70-95mm²</t>
  </si>
  <si>
    <t>Prismenklemme 2 x 120-150mm²</t>
  </si>
  <si>
    <t>Prismenklemme 2 x 120-240mm²</t>
  </si>
  <si>
    <t>Aufbaumontage</t>
  </si>
  <si>
    <t>Sammelschienenmontage</t>
  </si>
  <si>
    <t>T_NH00_M_2P</t>
  </si>
  <si>
    <t>T_NH1_M_2P</t>
  </si>
  <si>
    <t>T_NH000_M_3P</t>
  </si>
  <si>
    <t>T_NH00_M_1P</t>
  </si>
  <si>
    <t>T_NH00_M_3P</t>
  </si>
  <si>
    <t>T_NH00_M_4P</t>
  </si>
  <si>
    <t>T_NH1_M_1P</t>
  </si>
  <si>
    <t>T_NH1_M_3P</t>
  </si>
  <si>
    <t>T_NH1_M_4P</t>
  </si>
  <si>
    <t>T_NH2_M_3P</t>
  </si>
  <si>
    <t>T_NH3_M_1P</t>
  </si>
  <si>
    <t>T_NH3_M_3P</t>
  </si>
  <si>
    <t>T_NH3_M_4P</t>
  </si>
  <si>
    <t>T_NH4a_M_1P</t>
  </si>
  <si>
    <t>T_NH4a_M_2P</t>
  </si>
  <si>
    <t>T_NH4a_M_3P</t>
  </si>
  <si>
    <t>T_NH4a_M_4P</t>
  </si>
  <si>
    <t>T_NH000_M_3P_S</t>
  </si>
  <si>
    <t>60mm</t>
  </si>
  <si>
    <t>T_NH00_M_3P_S</t>
  </si>
  <si>
    <t>T_NH1_M_3P_S</t>
  </si>
  <si>
    <t>T_NH1_M_4P_S</t>
  </si>
  <si>
    <t>T_NH2_M_3P_S</t>
  </si>
  <si>
    <t>T_NH3_M_3P_S</t>
  </si>
  <si>
    <t>T_NH_XX</t>
  </si>
  <si>
    <t>Standardtypen
für 60mm System</t>
  </si>
  <si>
    <t>Standardtypen
für Wandlereinbau</t>
  </si>
  <si>
    <t xml:space="preserve">Standardtypen
</t>
  </si>
  <si>
    <t>T</t>
  </si>
  <si>
    <t>NH000</t>
  </si>
  <si>
    <t>Polzahl</t>
  </si>
  <si>
    <t>Montageart</t>
  </si>
  <si>
    <t>T_NH000_U</t>
  </si>
  <si>
    <t>T_NH00_U</t>
  </si>
  <si>
    <t>T_NH1_U</t>
  </si>
  <si>
    <t>T_NH2_U</t>
  </si>
  <si>
    <t>T_NH3_U</t>
  </si>
  <si>
    <t>T_NH4a_U</t>
  </si>
  <si>
    <t>T_NH00_P</t>
  </si>
  <si>
    <t>T_NH1_P</t>
  </si>
  <si>
    <t>T_NH2_P</t>
  </si>
  <si>
    <t>T_NH3_P</t>
  </si>
  <si>
    <t>T_NH4a_P</t>
  </si>
  <si>
    <t>T_NH000_P</t>
  </si>
  <si>
    <t>500V AC</t>
  </si>
  <si>
    <t>220V DC</t>
  </si>
  <si>
    <t>440V DC</t>
  </si>
  <si>
    <t>1polig</t>
  </si>
  <si>
    <t>2polig</t>
  </si>
  <si>
    <t>3polig</t>
  </si>
  <si>
    <t>4polig</t>
  </si>
  <si>
    <t>Texte für NH-Sicherungs-Lasttrennschalter</t>
  </si>
  <si>
    <t>NH-Sicherungsleisten nach IEC/EN 60269-1, VDE 0636 Teil 1 und 2; 
- mit Leiteranschlüssen unten, wahlweise nach oben:
- Baubreite 100mm, für Festeinbautechnik
- Alle Teile der Sicherungsleiste aus halogenfreiem, selbstverlöschendem Material
- Leistenkörper als Träger stromführender Teile aus glasfaserverstärktem Polyester
- Bemessungsfrequenz  40-60 Hz
- Schutzart IP10
- Die Kontaktabdeckungen ermöglichen eine spannungsfreie Positionierung
  des Sicherungseinsatzes
- Sammelschienenkontakte fingersicher abgedeckt
- mit abdeckbarem Beschriftungsfeld ca. 30 x 60mm
- Leistungsschild im eingebauten Zustand lesbar</t>
  </si>
  <si>
    <t>NH-Sicherungsleisten nach IEC/EN 60269-1, VDE 0636 Teil 1 und 2; 
- mit Leiteranschlüssen unten, wahlweise nach oben:
- Baubreite 50mm, für Festeinbautechnik
- Alle Teile der Sicherungsleiste aus halogenfreiem, selbstverlöschendem Material
- Leistenkörper als Träger stromführender Teile aus glasfaserverstärktem Polyester
- Bemessungsfrequenz  40-60 Hz
- Schutzart IP10
- Sammelschienenkontakte fingersicher abgedeckt
- mit abdeckbarem Beschriftungsfeld ca. 20 x 30mm
- Leistungsschild im eingebauten Zustand lesbar</t>
  </si>
  <si>
    <r>
      <t xml:space="preserve">NH-Sicherungsleisten nach IEC/EN 60269-1, VDE 0636 Teil 1 und 2; 
- mit Leiteranschlüssen unten, wahlweise nach oben:
- Baubreite 50mm, für Festeinbautechnik
- Alle Teile der Sicherungsleiste aus halogenfreiem, selbstverlöschendem Material
- Bemessungsfrequenz  40-60 Hz
- Schutzart IP10
- Sammelschienenkontakte fingersicher abgedeckt
</t>
    </r>
    <r>
      <rPr>
        <sz val="10"/>
        <rFont val="Arial"/>
        <family val="2"/>
      </rPr>
      <t>- mit Beschriftungsfeld ca. 20 x 30mm</t>
    </r>
  </si>
  <si>
    <t>Texte für NH-Sicherungsleisten</t>
  </si>
  <si>
    <t>Texte für NH-Sicherungs-Lastschaltleisten</t>
  </si>
  <si>
    <t>mit frontseitiger, transparenter Berührschutzabdeckung</t>
  </si>
  <si>
    <t>Standardtypen
Schraubanschluss</t>
  </si>
  <si>
    <t>Standardtypen
Anschlussklemme</t>
  </si>
  <si>
    <t xml:space="preserve">NH-Lasttrennschalter in Leistenbauform nach IEC/EN 60947-3, VDE 0660 Teil 107; 
- mit Leiteranschlüssen unten, optional nach oben
- Alle Teile der LSL aus halogenfreiem, selbstverlöschendem Material
- Leistenkörper als Träger stromführender Teile aus glasfaserverstärktem Polyester
- Bemessungsfrequenz  40-60 Hz
- Schutzart IP20, von vorn, Gerät geschlossen, mit Klemmen- und Seitenabdeckung </t>
  </si>
  <si>
    <t>NH00_100mm</t>
  </si>
  <si>
    <t>geeignet für Wandlereinbau</t>
  </si>
  <si>
    <t>Messung</t>
  </si>
  <si>
    <t>Wandlerverhältnis</t>
  </si>
  <si>
    <t>mit Verdrahtungssatz</t>
  </si>
  <si>
    <t>Geeignet für Wandlereinbau</t>
  </si>
  <si>
    <t>W_NH00_160A_185mm</t>
  </si>
  <si>
    <t>W_NH1_250A_185mm</t>
  </si>
  <si>
    <t>W_NH2_400A_185mm</t>
  </si>
  <si>
    <t>W_NH3_630A_185mm</t>
  </si>
  <si>
    <t>W_NH3_910A_185mm</t>
  </si>
  <si>
    <t>W_NH3_1000A_185mm</t>
  </si>
  <si>
    <t>W_NH3_1250A_185mm</t>
  </si>
  <si>
    <t>W_NH3_1600A_185mm</t>
  </si>
  <si>
    <t>W_NH3_2000A_185mm</t>
  </si>
  <si>
    <t>W_NH4a_1250A_185mm</t>
  </si>
  <si>
    <t>W_NH00_160A_100mm</t>
  </si>
  <si>
    <t>W_Nein</t>
  </si>
  <si>
    <t>W_Ja</t>
  </si>
  <si>
    <t>1phasig</t>
  </si>
  <si>
    <t>3phasig</t>
  </si>
  <si>
    <t>keine Auswahl</t>
  </si>
  <si>
    <t xml:space="preserve">  50 / 5A; Klasse 3; 0,6VA</t>
  </si>
  <si>
    <t>100 / 1A; Klasse 1; 2VA</t>
  </si>
  <si>
    <t>100 / 5A; Klasse 1; 1,5VA</t>
  </si>
  <si>
    <t>150 / 1A; Klasse 1; 3VA</t>
  </si>
  <si>
    <t>150 / 5A; Klasse 1; 2,5VA</t>
  </si>
  <si>
    <t>100 / 1A; Klasse 0,5; 1,5VA</t>
  </si>
  <si>
    <t>100 / 5A; Klasse 0,5; 1VA</t>
  </si>
  <si>
    <t>150 / 1A; Klasse 0,5; 2,5VA</t>
  </si>
  <si>
    <t>150 / 5A; Klasse 0,5; 1,5VA</t>
  </si>
  <si>
    <t>W_NH1_250A_185mm_W_Ja</t>
  </si>
  <si>
    <t>W_NH2_400A_185mm_W_Ja</t>
  </si>
  <si>
    <t>W_NH3_630A_185mm_W_Ja</t>
  </si>
  <si>
    <t>W_NH3_1000A_185mm_W_Ja</t>
  </si>
  <si>
    <t>W_NH3_1250A_185mm_W_Ja</t>
  </si>
  <si>
    <t>W_NH3_1600A_185mm_W_Ja</t>
  </si>
  <si>
    <t>W_NH00_160A_100mm_W_Ja</t>
  </si>
  <si>
    <t>100 / 5A; Klasse 1; 2VA</t>
  </si>
  <si>
    <t>150 / 1A; Klasse 1; 2,5VA</t>
  </si>
  <si>
    <t>200 / 1A; Klasse 1; 2,5VA</t>
  </si>
  <si>
    <t>200 / 5A; Klasse 1; 3,75VA</t>
  </si>
  <si>
    <t>250 / 1A; Klasse 1; 5VA</t>
  </si>
  <si>
    <t>250 / 5A; Klasse 1; 3,75VA</t>
  </si>
  <si>
    <t>250 / 1A; Klasse 0,5; 2,5VA</t>
  </si>
  <si>
    <t>250 / 5A; Klasse 0,5; 2,5VA</t>
  </si>
  <si>
    <t>300 / 1A; Klasse 1; 3,75VA</t>
  </si>
  <si>
    <t>300 / 5A; Klasse 1; 3,75VA</t>
  </si>
  <si>
    <t>400 / 1A; Klasse 1; 5VA</t>
  </si>
  <si>
    <t>400 / 5A; Klasse 1; 5VA</t>
  </si>
  <si>
    <t>300 / 1A; Klasse 0,5; 2,5VA</t>
  </si>
  <si>
    <t>300 / 5A; Klasse 0,5; 2,5VA</t>
  </si>
  <si>
    <t>400 / 1A; Klasse 0,5; 2,5VA</t>
  </si>
  <si>
    <t>400 / 5A; Klasse 0,5; 2,5VA</t>
  </si>
  <si>
    <t>500 / 1A; Klasse 1; 5VA</t>
  </si>
  <si>
    <t>500 / 5A; Klasse 1; 5VA</t>
  </si>
  <si>
    <t>600 / 1A; Klasse 1; 5VA</t>
  </si>
  <si>
    <t>600 / 5A; Klasse 1; 5VA</t>
  </si>
  <si>
    <t>500 / 1A; Klasse 0,5; 2,5VA</t>
  </si>
  <si>
    <t>500 / 5A; Klasse 0,5; 2,5VA</t>
  </si>
  <si>
    <t>600 / 1A; Klasse 0,5; 2,5VA</t>
  </si>
  <si>
    <t>600 / 5A; Klasse 0,5; 2,5VA</t>
  </si>
  <si>
    <t>NH000_3</t>
  </si>
  <si>
    <t>NH00_3</t>
  </si>
  <si>
    <t>NH00_1</t>
  </si>
  <si>
    <t>NH00_2</t>
  </si>
  <si>
    <t>NH1_2</t>
  </si>
  <si>
    <t>NH1_1</t>
  </si>
  <si>
    <t>NH00_4</t>
  </si>
  <si>
    <t>NH1_4</t>
  </si>
  <si>
    <t>NH2_3</t>
  </si>
  <si>
    <t>NH3_2</t>
  </si>
  <si>
    <t>NH3_3</t>
  </si>
  <si>
    <t>NH3_4</t>
  </si>
  <si>
    <t>NH3_1</t>
  </si>
  <si>
    <t>NH4a_2</t>
  </si>
  <si>
    <t>NH4a_3</t>
  </si>
  <si>
    <t>NH4a_4</t>
  </si>
  <si>
    <t>NH4a_1</t>
  </si>
  <si>
    <t>LTL00-1...</t>
  </si>
  <si>
    <t>LTL1-1...</t>
  </si>
  <si>
    <t>LTL3-1...</t>
  </si>
  <si>
    <t>LTL4a-1...</t>
  </si>
  <si>
    <t>LTL00-2...</t>
  </si>
  <si>
    <t>LTL1-2...</t>
  </si>
  <si>
    <t>LTL3-2...</t>
  </si>
  <si>
    <t>LTL4a-2...</t>
  </si>
  <si>
    <t>LTL00-3...</t>
  </si>
  <si>
    <t>LTL1-3...</t>
  </si>
  <si>
    <t>LTL2-3...</t>
  </si>
  <si>
    <t>LTL3-3...</t>
  </si>
  <si>
    <t>LTL4a-3...</t>
  </si>
  <si>
    <t>LTL000-3...</t>
  </si>
  <si>
    <t>LTL00-4...</t>
  </si>
  <si>
    <t>LTL1-4...</t>
  </si>
  <si>
    <t>LTL3-4...</t>
  </si>
  <si>
    <t>LTL4a-4...</t>
  </si>
  <si>
    <t>Produktgruppe</t>
  </si>
  <si>
    <t>Baugröße</t>
  </si>
  <si>
    <t>Sicherungsleisten</t>
  </si>
  <si>
    <t>Sicherungslastschaltleisten</t>
  </si>
  <si>
    <t>Bemessungsbetriebsspannung</t>
  </si>
  <si>
    <t>Text1_allgemein</t>
  </si>
  <si>
    <t>50kA</t>
  </si>
  <si>
    <t>80kA</t>
  </si>
  <si>
    <t>Langtext</t>
  </si>
  <si>
    <t>Feld-Nr.</t>
  </si>
  <si>
    <t>Feldname</t>
  </si>
  <si>
    <t>Code</t>
  </si>
  <si>
    <t>L</t>
  </si>
  <si>
    <t>SL</t>
  </si>
  <si>
    <t>Sammelschienensystem</t>
  </si>
  <si>
    <t>NH00</t>
  </si>
  <si>
    <t>NH1</t>
  </si>
  <si>
    <t>NH2</t>
  </si>
  <si>
    <t>NH3</t>
  </si>
  <si>
    <t>NH4a</t>
  </si>
  <si>
    <t>100mm</t>
  </si>
  <si>
    <t>185mm</t>
  </si>
  <si>
    <t>400V</t>
  </si>
  <si>
    <t>500V</t>
  </si>
  <si>
    <t>690V</t>
  </si>
  <si>
    <t>Code1</t>
  </si>
  <si>
    <t>Code2</t>
  </si>
  <si>
    <t>Gebrauchskategorie</t>
  </si>
  <si>
    <t>Bemessungsbetriebsstrom</t>
  </si>
  <si>
    <t>160A</t>
  </si>
  <si>
    <t>250A</t>
  </si>
  <si>
    <t>400A</t>
  </si>
  <si>
    <t>1250A</t>
  </si>
  <si>
    <t>630A</t>
  </si>
  <si>
    <t>910A</t>
  </si>
  <si>
    <t>1000A</t>
  </si>
  <si>
    <t>1600A</t>
  </si>
  <si>
    <t>2000A</t>
  </si>
  <si>
    <t>NH00_I</t>
  </si>
  <si>
    <t>NH1_I</t>
  </si>
  <si>
    <t>NH2_I</t>
  </si>
  <si>
    <t>NH3_I</t>
  </si>
  <si>
    <t>NH4a_I</t>
  </si>
  <si>
    <t>NH00 100mm 690V 160A</t>
  </si>
  <si>
    <t>NH00 100mm 500V 160A</t>
  </si>
  <si>
    <t>NH00 100mm 400V 160A</t>
  </si>
  <si>
    <t>NH00 185mm 690V 160A</t>
  </si>
  <si>
    <t>NH00 185mm 500V 160A</t>
  </si>
  <si>
    <t>NH00 185mm 400V 160A</t>
  </si>
  <si>
    <t>NH1 185mm 500V 250A</t>
  </si>
  <si>
    <t>NH1 185mm 400V 250A</t>
  </si>
  <si>
    <t>NH1 185mm 690V 250A</t>
  </si>
  <si>
    <t>NH2 185mm 400V 400A</t>
  </si>
  <si>
    <t>NH2 185mm 690V 400A</t>
  </si>
  <si>
    <t>NH2 185mm 500V 400A</t>
  </si>
  <si>
    <t>NH3 185mm 400V 630A</t>
  </si>
  <si>
    <t>NH3 185mm 690V 630A</t>
  </si>
  <si>
    <t>NH3 185mm 500V 630A</t>
  </si>
  <si>
    <t>NH4a 185mm 400V 1250A</t>
  </si>
  <si>
    <t>NH4a 185mm 690V 1250A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</si>
</sst>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i/>
      <sz val="16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8"/>
      <name val="Arial"/>
      <family val="2"/>
    </font>
    <font>
      <b/>
      <sz val="12"/>
      <color indexed="62"/>
      <name val="Arial"/>
      <family val="2"/>
    </font>
    <font>
      <b/>
      <sz val="14"/>
      <color indexed="10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6"/>
      <color indexed="18"/>
      <name val="Arial"/>
      <family val="0"/>
    </font>
    <font>
      <sz val="8"/>
      <color indexed="18"/>
      <name val="Arial"/>
      <family val="0"/>
    </font>
    <font>
      <b/>
      <sz val="10"/>
      <color indexed="56"/>
      <name val="Arial"/>
      <family val="0"/>
    </font>
    <font>
      <sz val="14"/>
      <color indexed="56"/>
      <name val="Arial"/>
      <family val="0"/>
    </font>
    <font>
      <b/>
      <i/>
      <sz val="18"/>
      <color indexed="18"/>
      <name val="Arial"/>
      <family val="0"/>
    </font>
    <font>
      <b/>
      <i/>
      <sz val="20"/>
      <color indexed="18"/>
      <name val="Arial"/>
      <family val="0"/>
    </font>
    <font>
      <b/>
      <sz val="12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49" fontId="1" fillId="0" borderId="0" xfId="0" applyNumberFormat="1" applyFont="1" applyAlignment="1">
      <alignment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 vertical="top"/>
    </xf>
    <xf numFmtId="0" fontId="0" fillId="33" borderId="0" xfId="0" applyFill="1" applyAlignment="1">
      <alignment horizontal="right" vertical="top"/>
    </xf>
    <xf numFmtId="0" fontId="6" fillId="34" borderId="10" xfId="0" applyFont="1" applyFill="1" applyBorder="1" applyAlignment="1" applyProtection="1">
      <alignment horizontal="left"/>
      <protection hidden="1"/>
    </xf>
    <xf numFmtId="0" fontId="7" fillId="34" borderId="11" xfId="0" applyFont="1" applyFill="1" applyBorder="1" applyAlignment="1" applyProtection="1">
      <alignment horizontal="right"/>
      <protection hidden="1"/>
    </xf>
    <xf numFmtId="0" fontId="8" fillId="34" borderId="12" xfId="0" applyFont="1" applyFill="1" applyBorder="1" applyAlignment="1" applyProtection="1">
      <alignment horizontal="left" vertical="center"/>
      <protection hidden="1"/>
    </xf>
    <xf numFmtId="0" fontId="8" fillId="34" borderId="11" xfId="0" applyFont="1" applyFill="1" applyBorder="1" applyAlignment="1" applyProtection="1">
      <alignment horizontal="left" vertical="center"/>
      <protection hidden="1" locked="0"/>
    </xf>
    <xf numFmtId="49" fontId="1" fillId="35" borderId="12" xfId="0" applyNumberFormat="1" applyFont="1" applyFill="1" applyBorder="1" applyAlignment="1" applyProtection="1">
      <alignment horizontal="left" vertical="center"/>
      <protection hidden="1" locked="0"/>
    </xf>
    <xf numFmtId="49" fontId="1" fillId="36" borderId="13" xfId="0" applyNumberFormat="1" applyFont="1" applyFill="1" applyBorder="1" applyAlignment="1" applyProtection="1">
      <alignment horizontal="left" vertical="center"/>
      <protection hidden="1" locked="0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 applyProtection="1">
      <alignment horizontal="left" vertical="center" wrapText="1"/>
      <protection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 wrapText="1"/>
    </xf>
    <xf numFmtId="0" fontId="0" fillId="39" borderId="14" xfId="0" applyFill="1" applyBorder="1" applyAlignment="1">
      <alignment horizontal="right" vertical="center"/>
    </xf>
    <xf numFmtId="0" fontId="0" fillId="39" borderId="15" xfId="0" applyFill="1" applyBorder="1" applyAlignment="1">
      <alignment vertical="center"/>
    </xf>
    <xf numFmtId="0" fontId="0" fillId="39" borderId="16" xfId="0" applyFill="1" applyBorder="1" applyAlignment="1" applyProtection="1">
      <alignment horizontal="left" vertical="center" wrapText="1"/>
      <protection/>
    </xf>
    <xf numFmtId="0" fontId="0" fillId="39" borderId="16" xfId="0" applyFill="1" applyBorder="1" applyAlignment="1">
      <alignment vertical="center" wrapText="1"/>
    </xf>
    <xf numFmtId="0" fontId="0" fillId="39" borderId="14" xfId="0" applyFill="1" applyBorder="1" applyAlignment="1">
      <alignment horizontal="right" vertical="center" wrapText="1"/>
    </xf>
    <xf numFmtId="0" fontId="0" fillId="39" borderId="17" xfId="0" applyFill="1" applyBorder="1" applyAlignment="1">
      <alignment horizontal="right" vertical="center"/>
    </xf>
    <xf numFmtId="0" fontId="0" fillId="39" borderId="18" xfId="0" applyFill="1" applyBorder="1" applyAlignment="1">
      <alignment vertical="center"/>
    </xf>
    <xf numFmtId="0" fontId="0" fillId="39" borderId="19" xfId="0" applyFill="1" applyBorder="1" applyAlignment="1">
      <alignment vertical="center" wrapText="1"/>
    </xf>
    <xf numFmtId="0" fontId="0" fillId="39" borderId="14" xfId="0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9" borderId="20" xfId="0" applyFill="1" applyBorder="1" applyAlignment="1">
      <alignment horizontal="left" vertical="top" wrapText="1"/>
    </xf>
    <xf numFmtId="0" fontId="0" fillId="39" borderId="21" xfId="0" applyFill="1" applyBorder="1" applyAlignment="1">
      <alignment horizontal="right" vertical="top"/>
    </xf>
    <xf numFmtId="0" fontId="0" fillId="39" borderId="22" xfId="0" applyFill="1" applyBorder="1" applyAlignment="1">
      <alignment vertical="top"/>
    </xf>
    <xf numFmtId="0" fontId="0" fillId="39" borderId="14" xfId="0" applyFill="1" applyBorder="1" applyAlignment="1">
      <alignment horizontal="right" vertical="top"/>
    </xf>
    <xf numFmtId="0" fontId="0" fillId="39" borderId="15" xfId="0" applyFill="1" applyBorder="1" applyAlignment="1">
      <alignment vertical="top"/>
    </xf>
    <xf numFmtId="0" fontId="0" fillId="39" borderId="16" xfId="0" applyFill="1" applyBorder="1" applyAlignment="1" applyProtection="1">
      <alignment horizontal="left" vertical="top" wrapText="1"/>
      <protection/>
    </xf>
    <xf numFmtId="0" fontId="0" fillId="39" borderId="16" xfId="0" applyFill="1" applyBorder="1" applyAlignment="1">
      <alignment vertical="top" wrapText="1"/>
    </xf>
    <xf numFmtId="0" fontId="0" fillId="39" borderId="17" xfId="0" applyFill="1" applyBorder="1" applyAlignment="1">
      <alignment horizontal="right" vertical="top"/>
    </xf>
    <xf numFmtId="0" fontId="0" fillId="39" borderId="18" xfId="0" applyFill="1" applyBorder="1" applyAlignment="1">
      <alignment vertical="top"/>
    </xf>
    <xf numFmtId="0" fontId="0" fillId="39" borderId="19" xfId="0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" fillId="33" borderId="0" xfId="0" applyFont="1" applyFill="1" applyAlignment="1">
      <alignment horizontal="center" wrapText="1"/>
    </xf>
    <xf numFmtId="0" fontId="0" fillId="39" borderId="23" xfId="0" applyFill="1" applyBorder="1" applyAlignment="1">
      <alignment vertical="center"/>
    </xf>
    <xf numFmtId="0" fontId="0" fillId="39" borderId="24" xfId="0" applyFill="1" applyBorder="1" applyAlignment="1">
      <alignment vertical="center" wrapText="1"/>
    </xf>
    <xf numFmtId="49" fontId="0" fillId="33" borderId="0" xfId="0" applyNumberFormat="1" applyFill="1" applyAlignment="1">
      <alignment vertical="top"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49" fontId="0" fillId="33" borderId="0" xfId="0" applyNumberFormat="1" applyFont="1" applyFill="1" applyAlignment="1">
      <alignment/>
    </xf>
    <xf numFmtId="0" fontId="0" fillId="39" borderId="23" xfId="0" applyFill="1" applyBorder="1" applyAlignment="1">
      <alignment vertical="top"/>
    </xf>
    <xf numFmtId="0" fontId="0" fillId="39" borderId="24" xfId="0" applyFill="1" applyBorder="1" applyAlignment="1">
      <alignment vertical="top" wrapText="1"/>
    </xf>
    <xf numFmtId="0" fontId="0" fillId="39" borderId="25" xfId="0" applyFill="1" applyBorder="1" applyAlignment="1">
      <alignment horizontal="right" vertical="center"/>
    </xf>
    <xf numFmtId="0" fontId="0" fillId="39" borderId="25" xfId="0" applyFill="1" applyBorder="1" applyAlignment="1">
      <alignment horizontal="right" vertical="top"/>
    </xf>
    <xf numFmtId="0" fontId="14" fillId="33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5</xdr:row>
      <xdr:rowOff>66675</xdr:rowOff>
    </xdr:to>
    <xdr:pic>
      <xdr:nvPicPr>
        <xdr:cNvPr id="1" name="Jean Müller" descr="P:\Projektierungsunterlagen\neu\JM\image\JM-Logo-streif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34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5</xdr:col>
      <xdr:colOff>742950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90525" y="161925"/>
          <a:ext cx="3790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Konfigurator Ausschreibungstexte</a:t>
          </a:r>
        </a:p>
      </xdr:txBody>
    </xdr:sp>
    <xdr:clientData/>
  </xdr:twoCellAnchor>
  <xdr:twoCellAnchor>
    <xdr:from>
      <xdr:col>8</xdr:col>
      <xdr:colOff>0</xdr:colOff>
      <xdr:row>2</xdr:row>
      <xdr:rowOff>47625</xdr:rowOff>
    </xdr:from>
    <xdr:to>
      <xdr:col>10</xdr:col>
      <xdr:colOff>0</xdr:colOff>
      <xdr:row>4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5724525" y="371475"/>
          <a:ext cx="1524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Vers. 1.02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0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63250" y="0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Ausschreibungstexte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1200150</xdr:colOff>
      <xdr:row>1</xdr:row>
      <xdr:rowOff>1076325</xdr:rowOff>
    </xdr:to>
    <xdr:pic>
      <xdr:nvPicPr>
        <xdr:cNvPr id="3" name="Jean Müller" descr="P:\Projektierungsunterlagen\neu\JM\image\JM-Logo-streif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85775"/>
          <a:ext cx="11630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4" name="Text Box 57"/>
        <xdr:cNvSpPr txBox="1">
          <a:spLocks noChangeArrowheads="1"/>
        </xdr:cNvSpPr>
      </xdr:nvSpPr>
      <xdr:spPr>
        <a:xfrm>
          <a:off x="495300" y="485775"/>
          <a:ext cx="88677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Konfigurator Ausschreibungstexte </a:t>
          </a:r>
          <a:r>
            <a:rPr lang="en-US" cap="none" sz="2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NH-Sicherungslastschaltleisten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4</xdr:col>
      <xdr:colOff>0</xdr:colOff>
      <xdr:row>7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3400"/>
          <a:ext cx="6829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85725</xdr:rowOff>
    </xdr:from>
    <xdr:to>
      <xdr:col>4</xdr:col>
      <xdr:colOff>0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561975"/>
          <a:ext cx="6829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 NH-Sicherungslastschaltleisten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0"/>
          <a:ext cx="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791825" y="0"/>
          <a:ext cx="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Ausschreibungstexte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1200150</xdr:colOff>
      <xdr:row>1</xdr:row>
      <xdr:rowOff>1076325</xdr:rowOff>
    </xdr:to>
    <xdr:pic>
      <xdr:nvPicPr>
        <xdr:cNvPr id="3" name="Jean Müller" descr="P:\Projektierungsunterlagen\neu\JM\image\JM-Logo-streif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533400"/>
          <a:ext cx="11630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3875" y="533400"/>
          <a:ext cx="88677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Konfigurator Ausschreibungstexte </a:t>
          </a:r>
          <a:r>
            <a:rPr lang="en-US" cap="none" sz="2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NH-Sicherungsleisten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4</xdr:col>
      <xdr:colOff>0</xdr:colOff>
      <xdr:row>7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3400"/>
          <a:ext cx="6829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114300</xdr:rowOff>
    </xdr:from>
    <xdr:to>
      <xdr:col>4</xdr:col>
      <xdr:colOff>0</xdr:colOff>
      <xdr:row>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590550"/>
          <a:ext cx="6829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 NH-Sicherungsleisten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0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77550" y="0"/>
          <a:ext cx="0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Ausschreibungstexte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11</xdr:col>
      <xdr:colOff>1085850</xdr:colOff>
      <xdr:row>1</xdr:row>
      <xdr:rowOff>1076325</xdr:rowOff>
    </xdr:to>
    <xdr:pic>
      <xdr:nvPicPr>
        <xdr:cNvPr id="3" name="Jean Müller" descr="P:\Projektierungsunterlagen\neu\JM\image\JM-Logo-streife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85775"/>
          <a:ext cx="11630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95300" y="485775"/>
          <a:ext cx="89820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Konfigurator Ausschreibungstexte </a:t>
          </a:r>
          <a:r>
            <a:rPr lang="en-US" cap="none" sz="20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NH-Sicherungslasttrennschalter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4</xdr:col>
      <xdr:colOff>0</xdr:colOff>
      <xdr:row>7</xdr:row>
      <xdr:rowOff>0</xdr:rowOff>
    </xdr:to>
    <xdr:pic>
      <xdr:nvPicPr>
        <xdr:cNvPr id="1" name="Picture 1" descr="J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3400"/>
          <a:ext cx="68294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85725</xdr:rowOff>
    </xdr:from>
    <xdr:to>
      <xdr:col>4</xdr:col>
      <xdr:colOff>0</xdr:colOff>
      <xdr:row>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561975"/>
          <a:ext cx="68294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Ausschreibungstext NH-Sicherungslasttrennschalter</a:t>
          </a:r>
          <a:r>
            <a:rPr lang="en-US" cap="none" sz="14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M32:M32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5.8515625" style="46" customWidth="1"/>
    <col min="2" max="16384" width="11.421875" style="46" customWidth="1"/>
  </cols>
  <sheetData>
    <row r="1" ht="12.75"/>
    <row r="2" ht="12.75"/>
    <row r="3" ht="12.75"/>
    <row r="4" ht="12.75"/>
    <row r="5" ht="12.75"/>
    <row r="6" ht="12.75"/>
    <row r="32" ht="12.75">
      <c r="M32" s="70"/>
    </row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4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B2:L17"/>
  <sheetViews>
    <sheetView showRowColHeaders="0" zoomScale="90" zoomScaleNormal="90" zoomScalePageLayoutView="0" workbookViewId="0" topLeftCell="A1">
      <selection activeCell="C8" sqref="C8"/>
    </sheetView>
  </sheetViews>
  <sheetFormatPr defaultColWidth="11.421875" defaultRowHeight="12.75"/>
  <cols>
    <col min="1" max="1" width="7.421875" style="20" customWidth="1"/>
    <col min="2" max="2" width="31.421875" style="20" customWidth="1"/>
    <col min="3" max="3" width="103.28125" style="20" customWidth="1"/>
    <col min="4" max="4" width="2.57421875" style="20" customWidth="1"/>
    <col min="5" max="5" width="11.140625" style="20" hidden="1" customWidth="1"/>
    <col min="6" max="6" width="17.421875" style="20" hidden="1" customWidth="1"/>
    <col min="7" max="7" width="24.00390625" style="20" hidden="1" customWidth="1"/>
    <col min="8" max="8" width="15.00390625" style="20" hidden="1" customWidth="1"/>
    <col min="9" max="9" width="11.421875" style="20" hidden="1" customWidth="1"/>
    <col min="10" max="10" width="18.421875" style="20" customWidth="1"/>
    <col min="11" max="11" width="2.421875" style="20" customWidth="1"/>
    <col min="12" max="12" width="18.57421875" style="20" customWidth="1"/>
    <col min="13" max="16384" width="11.421875" style="20" customWidth="1"/>
  </cols>
  <sheetData>
    <row r="1" ht="38.25" customHeight="1"/>
    <row r="2" ht="90.75" customHeight="1">
      <c r="B2" s="21"/>
    </row>
    <row r="3" spans="2:12" ht="36.75" customHeight="1" thickBot="1">
      <c r="B3" s="23"/>
      <c r="C3" s="24" t="s">
        <v>296</v>
      </c>
      <c r="J3" s="58" t="s">
        <v>182</v>
      </c>
      <c r="K3" s="31"/>
      <c r="L3" s="58" t="s">
        <v>412</v>
      </c>
    </row>
    <row r="4" spans="2:12" ht="18.75" thickBot="1">
      <c r="B4" s="25" t="s">
        <v>143</v>
      </c>
      <c r="C4" s="26" t="s">
        <v>144</v>
      </c>
      <c r="J4" s="30" t="s">
        <v>145</v>
      </c>
      <c r="K4" s="31"/>
      <c r="L4" s="30"/>
    </row>
    <row r="5" spans="6:8" ht="12.75" hidden="1">
      <c r="F5" s="21" t="s">
        <v>570</v>
      </c>
      <c r="G5" s="21" t="s">
        <v>571</v>
      </c>
      <c r="H5" s="21" t="s">
        <v>1</v>
      </c>
    </row>
    <row r="6" ht="12.75" hidden="1">
      <c r="F6" s="20" t="s">
        <v>112</v>
      </c>
    </row>
    <row r="7" spans="2:3" ht="12.75" hidden="1">
      <c r="B7" s="22" t="s">
        <v>545</v>
      </c>
      <c r="C7" s="20" t="s">
        <v>181</v>
      </c>
    </row>
    <row r="8" spans="2:8" ht="22.5" customHeight="1" thickBot="1">
      <c r="B8" s="29" t="s">
        <v>546</v>
      </c>
      <c r="C8" s="27" t="s">
        <v>20</v>
      </c>
      <c r="E8" s="20">
        <f>IF(C8=Texte_SL!$C$5,"","X")</f>
      </c>
      <c r="F8" s="20" t="str">
        <f>C8</f>
        <v>-- bitte auswählen --</v>
      </c>
      <c r="G8" s="20" t="e">
        <f>CONCATENATE("T_",VLOOKUP(C8,Daten_T!C4:D9,2,FALSE))</f>
        <v>#N/A</v>
      </c>
      <c r="H8" s="20" t="str">
        <f>CONCATENATE("T_",F8,"_U")</f>
        <v>T_-- bitte auswählen --_U</v>
      </c>
    </row>
    <row r="9" spans="2:8" ht="22.5" customHeight="1" thickBot="1">
      <c r="B9" s="29" t="s">
        <v>573</v>
      </c>
      <c r="C9" s="27" t="s">
        <v>20</v>
      </c>
      <c r="E9" s="20">
        <f>IF(C9=Texte_SL!$C$5,"","X")</f>
      </c>
      <c r="F9" s="61" t="str">
        <f>C9</f>
        <v>-- bitte auswählen --</v>
      </c>
      <c r="G9" s="20">
        <f>IF(F12="S","S",IF(F12="A","A",IF(F12="H","A","")))</f>
      </c>
      <c r="H9" s="20" t="str">
        <f>CONCATENATE("T_",F8,"_I")</f>
        <v>T_-- bitte auswählen --_I</v>
      </c>
    </row>
    <row r="10" spans="2:8" ht="22.5" customHeight="1" thickBot="1">
      <c r="B10" s="29" t="s">
        <v>549</v>
      </c>
      <c r="C10" s="28" t="s">
        <v>20</v>
      </c>
      <c r="E10" s="20">
        <f>IF(C10=Texte_SL!$C$5,"","X")</f>
      </c>
      <c r="G10" s="20" t="e">
        <f>IF(F8="NH00",CONCATENATE(G8,"_",G9),G8)</f>
        <v>#N/A</v>
      </c>
      <c r="H10" s="20" t="str">
        <f>CONCATENATE("T_",F8,"_P")</f>
        <v>T_-- bitte auswählen --_P</v>
      </c>
    </row>
    <row r="11" spans="2:8" ht="22.5" customHeight="1" thickBot="1">
      <c r="B11" s="29" t="s">
        <v>417</v>
      </c>
      <c r="C11" s="27" t="s">
        <v>20</v>
      </c>
      <c r="E11" s="20">
        <f>IF(C11=Texte_SL!$C$5,"","X")</f>
      </c>
      <c r="F11" s="20" t="str">
        <f>LEFT(C11,1)</f>
        <v>-</v>
      </c>
      <c r="G11" s="20" t="e">
        <f>IF(F8="NH000",CONCATENATE(G8,G9),G8)</f>
        <v>#N/A</v>
      </c>
      <c r="H11" s="20" t="str">
        <f>CONCATENATE("T_",F8,"_M_",F11,"P")</f>
        <v>T_-- bitte auswählen --_M_-P</v>
      </c>
    </row>
    <row r="12" spans="2:8" ht="22.5" customHeight="1" thickBot="1">
      <c r="B12" s="29" t="s">
        <v>418</v>
      </c>
      <c r="C12" s="28" t="s">
        <v>20</v>
      </c>
      <c r="E12" s="20">
        <f>IF(C12=Texte_SL!$C$5,"","X")</f>
      </c>
      <c r="F12" s="20" t="str">
        <f>LEFT(C12,1)</f>
        <v>-</v>
      </c>
      <c r="G12" s="20" t="str">
        <f>IF(AND(F12="S",F11&lt;&gt;"1"),"S","XX")</f>
        <v>XX</v>
      </c>
      <c r="H12" s="20" t="str">
        <f>IF(G12="S",CONCATENATE(H11,"_",G12),CONCATENATE("T_NH","_",G12))</f>
        <v>T_NH_XX</v>
      </c>
    </row>
    <row r="13" spans="2:8" ht="22.5" customHeight="1" thickBot="1">
      <c r="B13" s="29" t="s">
        <v>559</v>
      </c>
      <c r="C13" s="27" t="s">
        <v>20</v>
      </c>
      <c r="E13" s="20">
        <f>IF(C13=Texte_SL!$C$5,"","X")</f>
      </c>
      <c r="F13" s="20" t="str">
        <f>LEFT(C13,2)</f>
        <v>--</v>
      </c>
      <c r="G13" s="20" t="str">
        <f>CONCATENATE(H10,"_",F13)</f>
        <v>T_-- bitte auswählen --_P_--</v>
      </c>
      <c r="H13" s="20" t="str">
        <f>IF(F12="S",CONCATENATE("T_",F8,"_",F11,"K"),"T_NH_XXK")</f>
        <v>T_NH_XXK</v>
      </c>
    </row>
    <row r="14" spans="2:8" ht="22.5" customHeight="1" thickBot="1">
      <c r="B14" s="29" t="s">
        <v>354</v>
      </c>
      <c r="C14" s="28" t="s">
        <v>20</v>
      </c>
      <c r="E14" s="20">
        <f>IF(C14=Texte_SL!$C$5,"","X")</f>
      </c>
      <c r="G14" s="20">
        <f>IF(F8="NH000",F12,"")</f>
      </c>
      <c r="H14" s="20" t="str">
        <f>CONCATENATE("T_",F8,"_",F9,"_A")</f>
        <v>T_-- bitte auswählen --_-- bitte auswählen --_A</v>
      </c>
    </row>
    <row r="15" spans="2:8" ht="22.5" customHeight="1" thickBot="1">
      <c r="B15" s="29" t="s">
        <v>32</v>
      </c>
      <c r="C15" s="27" t="s">
        <v>20</v>
      </c>
      <c r="E15" s="20">
        <f>IF(C15=Texte_SL!$C$5,"","X")</f>
      </c>
      <c r="G15" s="20" t="e">
        <f>CONCATENATE(G11," ",C10," ",F9)</f>
        <v>#N/A</v>
      </c>
      <c r="H15" s="20" t="e">
        <f>CONCATENATE(G8,G14,"_EV")</f>
        <v>#N/A</v>
      </c>
    </row>
    <row r="16" spans="2:8" ht="22.5" customHeight="1" thickBot="1">
      <c r="B16" s="29" t="s">
        <v>33</v>
      </c>
      <c r="C16" s="28" t="s">
        <v>20</v>
      </c>
      <c r="E16" s="20">
        <f>IF(C16=Texte_SL!$C$5,"","X")</f>
      </c>
      <c r="H16" s="20" t="e">
        <f>CONCATENATE(G8,"_",F11,"SÜ")</f>
        <v>#N/A</v>
      </c>
    </row>
    <row r="17" spans="2:8" ht="22.5" customHeight="1" thickBot="1">
      <c r="B17" s="29" t="s">
        <v>34</v>
      </c>
      <c r="C17" s="27" t="s">
        <v>20</v>
      </c>
      <c r="E17" s="20">
        <f>IF(C17=Texte_SL!$C$5,"","X")</f>
      </c>
      <c r="H17" s="20" t="str">
        <f>CONCATENATE(F8,"_",F11)</f>
        <v>-- bitte auswählen --_-</v>
      </c>
    </row>
    <row r="18" ht="22.5" customHeight="1"/>
    <row r="19" ht="22.5" customHeight="1"/>
    <row r="20" ht="22.5" customHeight="1"/>
  </sheetData>
  <sheetProtection password="E6EE" sheet="1" objects="1" scenarios="1"/>
  <conditionalFormatting sqref="C8:C17">
    <cfRule type="cellIs" priority="1" dxfId="0" operator="equal" stopIfTrue="1">
      <formula>" -- bitte auswählen --"</formula>
    </cfRule>
  </conditionalFormatting>
  <dataValidations count="13">
    <dataValidation type="list" allowBlank="1" showInputMessage="1" showErrorMessage="1" sqref="C8">
      <formula1>IF($E$9="X",$F$6,INDIRECT($C$7))</formula1>
    </dataValidation>
    <dataValidation type="list" allowBlank="1" showInputMessage="1" showErrorMessage="1" sqref="C10">
      <formula1>IF($E$11="X",$F$6,INDIRECT($H$8))</formula1>
    </dataValidation>
    <dataValidation type="list" allowBlank="1" showInputMessage="1" showErrorMessage="1" sqref="C12">
      <formula1>IF($E$13="X",$F$6,INDIRECT($H$11))</formula1>
    </dataValidation>
    <dataValidation type="list" allowBlank="1" showInputMessage="1" showErrorMessage="1" sqref="C11">
      <formula1>IF($E$12="x",$F$6,INDIRECT($H$10))</formula1>
    </dataValidation>
    <dataValidation type="list" allowBlank="1" showInputMessage="1" showErrorMessage="1" sqref="C13">
      <formula1>IF($E$14="X",$F$6,INDIRECT($H$12))</formula1>
    </dataValidation>
    <dataValidation type="list" allowBlank="1" showInputMessage="1" showErrorMessage="1" sqref="C14">
      <formula1>IF($E$15="X",$F$6,INDIRECT($H$13))</formula1>
    </dataValidation>
    <dataValidation type="list" allowBlank="1" showInputMessage="1" showErrorMessage="1" sqref="C15">
      <formula1>IF($E$16="X",$F$6,INDIRECT($H$14))</formula1>
    </dataValidation>
    <dataValidation type="list" allowBlank="1" showInputMessage="1" showErrorMessage="1" sqref="C16">
      <formula1>IF($E$17="X",$F$6,INDIRECT($H$15))</formula1>
    </dataValidation>
    <dataValidation type="list" allowBlank="1" showInputMessage="1" showErrorMessage="1" sqref="C17">
      <formula1>IF($E$18="X",$F$6,INDIRECT($H$16))</formula1>
    </dataValidation>
    <dataValidation type="list" allowBlank="1" showInputMessage="1" showErrorMessage="1" sqref="C18">
      <formula1>IF($E$18="X",$F$6,INDIRECT($F$17))</formula1>
    </dataValidation>
    <dataValidation type="list" allowBlank="1" showInputMessage="1" showErrorMessage="1" sqref="C19">
      <formula1>IF($E$19="X",$F$6,INDIRECT($G$17))</formula1>
    </dataValidation>
    <dataValidation type="list" allowBlank="1" showInputMessage="1" showErrorMessage="1" sqref="C20">
      <formula1>IF($E$209="X",$F$6,INDIRECT($H$17))</formula1>
    </dataValidation>
    <dataValidation type="list" allowBlank="1" showInputMessage="1" showErrorMessage="1" sqref="C9">
      <formula1>IF($E$10="X",$F$6,INDIRECT($H$9))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2:M152"/>
  <sheetViews>
    <sheetView zoomScale="85" zoomScaleNormal="85" zoomScalePageLayoutView="0" workbookViewId="0" topLeftCell="A1">
      <selection activeCell="A2" sqref="A2:IV129"/>
    </sheetView>
  </sheetViews>
  <sheetFormatPr defaultColWidth="11.421875" defaultRowHeight="12.75"/>
  <cols>
    <col min="1" max="1" width="36.00390625" style="19" bestFit="1" customWidth="1"/>
    <col min="2" max="2" width="8.57421875" style="0" customWidth="1"/>
    <col min="3" max="3" width="31.00390625" style="2" bestFit="1" customWidth="1"/>
    <col min="4" max="4" width="38.57421875" style="2" bestFit="1" customWidth="1"/>
    <col min="5" max="5" width="34.28125" style="2" bestFit="1" customWidth="1"/>
    <col min="6" max="7" width="34.28125" style="0" bestFit="1" customWidth="1"/>
    <col min="8" max="8" width="38.57421875" style="0" bestFit="1" customWidth="1"/>
    <col min="9" max="10" width="27.57421875" style="0" bestFit="1" customWidth="1"/>
    <col min="11" max="12" width="25.140625" style="0" bestFit="1" customWidth="1"/>
    <col min="13" max="13" width="26.421875" style="0" bestFit="1" customWidth="1"/>
    <col min="14" max="14" width="22.00390625" style="0" bestFit="1" customWidth="1"/>
  </cols>
  <sheetData>
    <row r="2" spans="1:6" ht="12.75" hidden="1">
      <c r="A2" s="19" t="s">
        <v>545</v>
      </c>
      <c r="B2" s="1" t="s">
        <v>556</v>
      </c>
      <c r="C2" s="14" t="s">
        <v>181</v>
      </c>
      <c r="D2" s="1" t="s">
        <v>556</v>
      </c>
      <c r="E2" s="14"/>
      <c r="F2" s="1"/>
    </row>
    <row r="3" spans="2:5" ht="12.75" hidden="1">
      <c r="B3" s="1"/>
      <c r="C3" s="17" t="s">
        <v>20</v>
      </c>
      <c r="D3"/>
      <c r="E3" s="17"/>
    </row>
    <row r="4" spans="1:6" ht="12.75" hidden="1">
      <c r="A4" s="9"/>
      <c r="B4" s="2"/>
      <c r="C4" s="2" t="s">
        <v>416</v>
      </c>
      <c r="D4" s="2" t="s">
        <v>416</v>
      </c>
      <c r="F4" s="2"/>
    </row>
    <row r="5" spans="1:6" ht="12.75" hidden="1">
      <c r="A5" s="9" t="s">
        <v>181</v>
      </c>
      <c r="B5" s="2" t="s">
        <v>415</v>
      </c>
      <c r="C5" s="2" t="s">
        <v>560</v>
      </c>
      <c r="D5" s="2" t="s">
        <v>560</v>
      </c>
      <c r="F5" s="2"/>
    </row>
    <row r="6" spans="1:6" ht="12.75" hidden="1">
      <c r="A6" s="9"/>
      <c r="B6" s="2"/>
      <c r="C6" s="2" t="s">
        <v>561</v>
      </c>
      <c r="D6" s="2" t="s">
        <v>561</v>
      </c>
      <c r="F6" s="2"/>
    </row>
    <row r="7" spans="3:6" ht="12.75" hidden="1">
      <c r="C7" s="2" t="s">
        <v>562</v>
      </c>
      <c r="D7" s="2" t="s">
        <v>562</v>
      </c>
      <c r="F7" s="2"/>
    </row>
    <row r="8" spans="3:6" ht="12.75" hidden="1">
      <c r="C8" s="2" t="s">
        <v>563</v>
      </c>
      <c r="D8" s="2" t="s">
        <v>563</v>
      </c>
      <c r="F8" s="2"/>
    </row>
    <row r="9" spans="3:6" ht="12.75" hidden="1">
      <c r="C9" s="2" t="s">
        <v>564</v>
      </c>
      <c r="D9" s="2" t="s">
        <v>564</v>
      </c>
      <c r="F9" s="2"/>
    </row>
    <row r="10" ht="12.75" hidden="1"/>
    <row r="11" spans="1:8" ht="12.75" hidden="1">
      <c r="A11" s="19" t="s">
        <v>573</v>
      </c>
      <c r="C11" s="14" t="s">
        <v>376</v>
      </c>
      <c r="D11" s="14" t="s">
        <v>371</v>
      </c>
      <c r="E11" s="14" t="s">
        <v>372</v>
      </c>
      <c r="F11" s="14" t="s">
        <v>373</v>
      </c>
      <c r="G11" s="14" t="s">
        <v>374</v>
      </c>
      <c r="H11" s="14" t="s">
        <v>375</v>
      </c>
    </row>
    <row r="12" spans="3:8" ht="12.75" hidden="1">
      <c r="C12" s="17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7" t="s">
        <v>20</v>
      </c>
    </row>
    <row r="13" spans="3:8" ht="12.75" hidden="1">
      <c r="C13" s="2" t="s">
        <v>377</v>
      </c>
      <c r="D13" s="2" t="s">
        <v>574</v>
      </c>
      <c r="E13" s="2" t="s">
        <v>575</v>
      </c>
      <c r="F13" s="2" t="s">
        <v>576</v>
      </c>
      <c r="G13" s="2" t="s">
        <v>578</v>
      </c>
      <c r="H13" s="2" t="s">
        <v>577</v>
      </c>
    </row>
    <row r="14" ht="12.75" hidden="1">
      <c r="H14" t="s">
        <v>581</v>
      </c>
    </row>
    <row r="15" ht="12.75" hidden="1"/>
    <row r="16" spans="1:8" ht="12.75" hidden="1">
      <c r="A16" s="19" t="s">
        <v>549</v>
      </c>
      <c r="C16" s="14" t="s">
        <v>419</v>
      </c>
      <c r="D16" s="14" t="s">
        <v>420</v>
      </c>
      <c r="E16" s="14" t="s">
        <v>421</v>
      </c>
      <c r="F16" s="14" t="s">
        <v>422</v>
      </c>
      <c r="G16" s="14" t="s">
        <v>423</v>
      </c>
      <c r="H16" s="14" t="s">
        <v>424</v>
      </c>
    </row>
    <row r="17" spans="3:8" ht="12.75" hidden="1">
      <c r="C17" s="17" t="s">
        <v>20</v>
      </c>
      <c r="D17" s="17" t="s">
        <v>20</v>
      </c>
      <c r="E17" s="17" t="s">
        <v>20</v>
      </c>
      <c r="F17" s="17" t="s">
        <v>20</v>
      </c>
      <c r="G17" s="17" t="s">
        <v>20</v>
      </c>
      <c r="H17" s="17" t="s">
        <v>20</v>
      </c>
    </row>
    <row r="18" spans="3:8" ht="12.75" hidden="1">
      <c r="C18" s="2" t="s">
        <v>16</v>
      </c>
      <c r="D18" s="2" t="s">
        <v>16</v>
      </c>
      <c r="E18" s="2" t="s">
        <v>16</v>
      </c>
      <c r="F18" s="2" t="s">
        <v>16</v>
      </c>
      <c r="G18" s="2" t="s">
        <v>16</v>
      </c>
      <c r="H18" s="2" t="s">
        <v>16</v>
      </c>
    </row>
    <row r="19" spans="3:8" ht="12.75" hidden="1">
      <c r="C19" s="2" t="s">
        <v>431</v>
      </c>
      <c r="D19" s="2" t="s">
        <v>431</v>
      </c>
      <c r="E19" s="2" t="s">
        <v>431</v>
      </c>
      <c r="F19" s="2" t="s">
        <v>431</v>
      </c>
      <c r="G19" s="2" t="s">
        <v>431</v>
      </c>
      <c r="H19" s="2" t="s">
        <v>431</v>
      </c>
    </row>
    <row r="20" spans="3:8" ht="12.75" hidden="1">
      <c r="C20" s="2" t="s">
        <v>17</v>
      </c>
      <c r="D20" s="2" t="s">
        <v>17</v>
      </c>
      <c r="E20" s="2" t="s">
        <v>17</v>
      </c>
      <c r="F20" s="2" t="s">
        <v>17</v>
      </c>
      <c r="G20" s="2" t="s">
        <v>17</v>
      </c>
      <c r="H20" s="2" t="s">
        <v>17</v>
      </c>
    </row>
    <row r="21" spans="3:8" ht="12.75" hidden="1">
      <c r="C21" s="2" t="s">
        <v>432</v>
      </c>
      <c r="D21" s="2" t="s">
        <v>432</v>
      </c>
      <c r="E21" s="2" t="s">
        <v>432</v>
      </c>
      <c r="F21" s="2" t="s">
        <v>432</v>
      </c>
      <c r="G21" s="2" t="s">
        <v>432</v>
      </c>
      <c r="H21" s="2" t="s">
        <v>432</v>
      </c>
    </row>
    <row r="22" spans="3:8" ht="12.75" hidden="1">
      <c r="C22" s="2" t="s">
        <v>433</v>
      </c>
      <c r="D22" s="2" t="s">
        <v>433</v>
      </c>
      <c r="E22" s="2" t="s">
        <v>433</v>
      </c>
      <c r="F22" s="2" t="s">
        <v>433</v>
      </c>
      <c r="G22" s="2" t="s">
        <v>433</v>
      </c>
      <c r="H22" s="2" t="s">
        <v>433</v>
      </c>
    </row>
    <row r="23" ht="12.75" hidden="1"/>
    <row r="24" spans="1:8" ht="12.75" hidden="1">
      <c r="A24" s="19" t="s">
        <v>417</v>
      </c>
      <c r="C24" s="14" t="s">
        <v>430</v>
      </c>
      <c r="D24" s="14" t="s">
        <v>425</v>
      </c>
      <c r="E24" s="14" t="s">
        <v>426</v>
      </c>
      <c r="F24" s="14" t="s">
        <v>427</v>
      </c>
      <c r="G24" s="14" t="s">
        <v>428</v>
      </c>
      <c r="H24" s="14" t="s">
        <v>429</v>
      </c>
    </row>
    <row r="25" spans="3:8" ht="12.75" hidden="1">
      <c r="C25" s="17" t="s">
        <v>20</v>
      </c>
      <c r="D25" s="17" t="s">
        <v>20</v>
      </c>
      <c r="E25" s="17" t="s">
        <v>20</v>
      </c>
      <c r="F25" s="17" t="s">
        <v>20</v>
      </c>
      <c r="G25" s="17" t="s">
        <v>20</v>
      </c>
      <c r="H25" s="17" t="s">
        <v>20</v>
      </c>
    </row>
    <row r="26" spans="3:8" ht="12.75" hidden="1">
      <c r="C26" s="2" t="s">
        <v>436</v>
      </c>
      <c r="D26" s="2" t="s">
        <v>434</v>
      </c>
      <c r="E26" s="2" t="s">
        <v>434</v>
      </c>
      <c r="F26" s="2" t="s">
        <v>436</v>
      </c>
      <c r="G26" s="2" t="s">
        <v>434</v>
      </c>
      <c r="H26" s="2" t="s">
        <v>434</v>
      </c>
    </row>
    <row r="27" spans="4:8" ht="12.75" hidden="1">
      <c r="D27" s="2" t="s">
        <v>435</v>
      </c>
      <c r="E27" s="2" t="s">
        <v>435</v>
      </c>
      <c r="F27" s="2"/>
      <c r="G27" s="2" t="s">
        <v>435</v>
      </c>
      <c r="H27" s="2" t="s">
        <v>435</v>
      </c>
    </row>
    <row r="28" spans="4:8" ht="12.75" hidden="1">
      <c r="D28" s="2" t="s">
        <v>436</v>
      </c>
      <c r="E28" s="2" t="s">
        <v>436</v>
      </c>
      <c r="G28" s="2" t="s">
        <v>436</v>
      </c>
      <c r="H28" s="2" t="s">
        <v>436</v>
      </c>
    </row>
    <row r="29" spans="4:8" ht="12.75" hidden="1">
      <c r="D29" s="2" t="s">
        <v>437</v>
      </c>
      <c r="E29" s="2" t="s">
        <v>437</v>
      </c>
      <c r="F29" s="2"/>
      <c r="G29" s="2" t="s">
        <v>437</v>
      </c>
      <c r="H29" s="2" t="s">
        <v>437</v>
      </c>
    </row>
    <row r="30" spans="6:8" ht="12.75" hidden="1">
      <c r="F30" s="2"/>
      <c r="G30" s="2"/>
      <c r="H30" s="2"/>
    </row>
    <row r="31" spans="1:8" ht="12.75" hidden="1">
      <c r="A31" s="19" t="s">
        <v>418</v>
      </c>
      <c r="C31" s="14" t="s">
        <v>389</v>
      </c>
      <c r="D31" s="14" t="s">
        <v>390</v>
      </c>
      <c r="E31" s="14" t="s">
        <v>393</v>
      </c>
      <c r="F31" s="14" t="s">
        <v>396</v>
      </c>
      <c r="G31" s="14" t="s">
        <v>397</v>
      </c>
      <c r="H31" s="14" t="s">
        <v>400</v>
      </c>
    </row>
    <row r="32" spans="3:8" ht="12.75" hidden="1">
      <c r="C32" s="17" t="s">
        <v>20</v>
      </c>
      <c r="D32" s="17" t="s">
        <v>20</v>
      </c>
      <c r="E32" s="17" t="s">
        <v>20</v>
      </c>
      <c r="F32" s="17" t="s">
        <v>20</v>
      </c>
      <c r="G32" s="17" t="s">
        <v>20</v>
      </c>
      <c r="H32" s="17" t="s">
        <v>20</v>
      </c>
    </row>
    <row r="33" spans="3:8" ht="12.75" hidden="1">
      <c r="C33" s="2" t="s">
        <v>385</v>
      </c>
      <c r="D33" s="2" t="s">
        <v>385</v>
      </c>
      <c r="E33" s="2" t="s">
        <v>385</v>
      </c>
      <c r="F33" s="2" t="s">
        <v>385</v>
      </c>
      <c r="G33" s="2" t="s">
        <v>385</v>
      </c>
      <c r="H33" s="2" t="s">
        <v>385</v>
      </c>
    </row>
    <row r="34" spans="3:8" ht="12.75" hidden="1">
      <c r="C34" s="2" t="s">
        <v>183</v>
      </c>
      <c r="D34" s="2" t="s">
        <v>183</v>
      </c>
      <c r="E34" s="2" t="s">
        <v>386</v>
      </c>
      <c r="F34" s="2" t="s">
        <v>386</v>
      </c>
      <c r="G34" s="2" t="s">
        <v>386</v>
      </c>
      <c r="H34" s="2" t="s">
        <v>386</v>
      </c>
    </row>
    <row r="35" spans="3:4" ht="12.75" hidden="1">
      <c r="C35" s="2" t="s">
        <v>386</v>
      </c>
      <c r="D35" s="2" t="s">
        <v>386</v>
      </c>
    </row>
    <row r="36" ht="12.75" hidden="1"/>
    <row r="37" spans="4:8" ht="12.75" hidden="1">
      <c r="D37" s="14" t="s">
        <v>387</v>
      </c>
      <c r="E37" s="14" t="s">
        <v>388</v>
      </c>
      <c r="G37" s="14" t="s">
        <v>362</v>
      </c>
      <c r="H37" s="14" t="s">
        <v>401</v>
      </c>
    </row>
    <row r="38" spans="4:8" ht="12.75" hidden="1">
      <c r="D38" s="17" t="s">
        <v>20</v>
      </c>
      <c r="E38" s="17" t="s">
        <v>20</v>
      </c>
      <c r="G38" s="17" t="s">
        <v>20</v>
      </c>
      <c r="H38" s="17" t="s">
        <v>20</v>
      </c>
    </row>
    <row r="39" spans="4:8" ht="12.75" hidden="1">
      <c r="D39" s="2" t="s">
        <v>385</v>
      </c>
      <c r="E39" s="2" t="s">
        <v>385</v>
      </c>
      <c r="G39" s="2" t="s">
        <v>385</v>
      </c>
      <c r="H39" s="2" t="s">
        <v>385</v>
      </c>
    </row>
    <row r="40" spans="4:7" ht="12.75" hidden="1">
      <c r="D40" s="2" t="s">
        <v>183</v>
      </c>
      <c r="G40" s="2"/>
    </row>
    <row r="41" ht="12.75" hidden="1"/>
    <row r="42" spans="4:8" ht="12.75" hidden="1">
      <c r="D42" s="14" t="s">
        <v>391</v>
      </c>
      <c r="E42" s="14" t="s">
        <v>394</v>
      </c>
      <c r="G42" s="14" t="s">
        <v>398</v>
      </c>
      <c r="H42" s="14" t="s">
        <v>402</v>
      </c>
    </row>
    <row r="43" spans="4:8" ht="12.75" hidden="1">
      <c r="D43" s="17" t="s">
        <v>20</v>
      </c>
      <c r="E43" s="17" t="s">
        <v>20</v>
      </c>
      <c r="G43" s="17" t="s">
        <v>20</v>
      </c>
      <c r="H43" s="17" t="s">
        <v>20</v>
      </c>
    </row>
    <row r="44" spans="4:8" ht="12.75" hidden="1">
      <c r="D44" s="2" t="s">
        <v>385</v>
      </c>
      <c r="E44" s="2" t="s">
        <v>385</v>
      </c>
      <c r="G44" s="2" t="s">
        <v>385</v>
      </c>
      <c r="H44" s="2" t="s">
        <v>385</v>
      </c>
    </row>
    <row r="45" spans="4:7" ht="12.75" hidden="1">
      <c r="D45" s="2" t="s">
        <v>183</v>
      </c>
      <c r="E45" s="2" t="s">
        <v>386</v>
      </c>
      <c r="G45" s="2" t="s">
        <v>386</v>
      </c>
    </row>
    <row r="46" ht="12.75" hidden="1">
      <c r="D46" s="2" t="s">
        <v>386</v>
      </c>
    </row>
    <row r="47" ht="12.75" hidden="1"/>
    <row r="48" spans="4:8" ht="12.75" hidden="1">
      <c r="D48" s="14" t="s">
        <v>392</v>
      </c>
      <c r="E48" s="14" t="s">
        <v>395</v>
      </c>
      <c r="G48" s="14" t="s">
        <v>399</v>
      </c>
      <c r="H48" s="14" t="s">
        <v>403</v>
      </c>
    </row>
    <row r="49" spans="4:8" ht="12.75" hidden="1">
      <c r="D49" s="17" t="s">
        <v>20</v>
      </c>
      <c r="E49" s="17" t="s">
        <v>20</v>
      </c>
      <c r="G49" s="17" t="s">
        <v>20</v>
      </c>
      <c r="H49" s="17" t="s">
        <v>20</v>
      </c>
    </row>
    <row r="50" spans="4:8" ht="12.75" hidden="1">
      <c r="D50" s="2" t="s">
        <v>385</v>
      </c>
      <c r="E50" s="2" t="s">
        <v>385</v>
      </c>
      <c r="G50" s="2" t="s">
        <v>385</v>
      </c>
      <c r="H50" s="2" t="s">
        <v>385</v>
      </c>
    </row>
    <row r="51" spans="4:5" ht="12.75" hidden="1">
      <c r="D51" s="2" t="s">
        <v>183</v>
      </c>
      <c r="E51" s="2" t="s">
        <v>386</v>
      </c>
    </row>
    <row r="52" ht="12.75" hidden="1">
      <c r="D52" s="2" t="s">
        <v>386</v>
      </c>
    </row>
    <row r="53" ht="12.75" hidden="1"/>
    <row r="54" spans="1:8" s="1" customFormat="1" ht="12.75" hidden="1">
      <c r="A54" s="19" t="s">
        <v>559</v>
      </c>
      <c r="B54" s="13"/>
      <c r="C54" s="14" t="s">
        <v>404</v>
      </c>
      <c r="D54" s="14" t="s">
        <v>406</v>
      </c>
      <c r="E54" s="14" t="s">
        <v>407</v>
      </c>
      <c r="F54" s="14" t="s">
        <v>409</v>
      </c>
      <c r="G54" s="14" t="s">
        <v>410</v>
      </c>
      <c r="H54" s="14"/>
    </row>
    <row r="55" spans="1:8" s="1" customFormat="1" ht="12.75" hidden="1">
      <c r="A55" s="19"/>
      <c r="B55" s="13"/>
      <c r="C55" s="17" t="s">
        <v>20</v>
      </c>
      <c r="D55" s="17" t="s">
        <v>20</v>
      </c>
      <c r="E55" s="17" t="s">
        <v>20</v>
      </c>
      <c r="F55" s="17" t="s">
        <v>20</v>
      </c>
      <c r="G55" s="17" t="s">
        <v>20</v>
      </c>
      <c r="H55" s="17"/>
    </row>
    <row r="56" spans="3:8" ht="12.75" hidden="1">
      <c r="C56" s="2" t="s">
        <v>405</v>
      </c>
      <c r="D56" s="2" t="s">
        <v>405</v>
      </c>
      <c r="E56" s="2" t="s">
        <v>405</v>
      </c>
      <c r="F56" s="2" t="s">
        <v>405</v>
      </c>
      <c r="G56" s="2" t="s">
        <v>405</v>
      </c>
      <c r="H56" s="2"/>
    </row>
    <row r="57" spans="5:7" ht="12.75" hidden="1">
      <c r="E57" s="2" t="s">
        <v>565</v>
      </c>
      <c r="F57" s="2" t="s">
        <v>565</v>
      </c>
      <c r="G57" s="2" t="s">
        <v>565</v>
      </c>
    </row>
    <row r="58" ht="12.75" hidden="1"/>
    <row r="59" spans="3:7" ht="12.75" hidden="1">
      <c r="C59" s="14" t="s">
        <v>411</v>
      </c>
      <c r="E59" s="14" t="s">
        <v>408</v>
      </c>
      <c r="G59" s="14"/>
    </row>
    <row r="60" spans="3:5" ht="12.75" hidden="1">
      <c r="C60" s="17" t="s">
        <v>20</v>
      </c>
      <c r="E60" s="17" t="s">
        <v>20</v>
      </c>
    </row>
    <row r="61" spans="3:5" ht="12.75" hidden="1">
      <c r="C61" s="2" t="s">
        <v>469</v>
      </c>
      <c r="E61" s="2" t="s">
        <v>405</v>
      </c>
    </row>
    <row r="62" ht="12.75" hidden="1"/>
    <row r="63" ht="12.75" hidden="1"/>
    <row r="64" spans="1:8" ht="12.75" hidden="1">
      <c r="A64" s="19" t="s">
        <v>354</v>
      </c>
      <c r="C64" s="14" t="s">
        <v>357</v>
      </c>
      <c r="D64" s="14" t="s">
        <v>358</v>
      </c>
      <c r="E64" s="14" t="s">
        <v>363</v>
      </c>
      <c r="F64" s="14" t="s">
        <v>366</v>
      </c>
      <c r="G64" s="14" t="s">
        <v>367</v>
      </c>
      <c r="H64" s="14" t="s">
        <v>369</v>
      </c>
    </row>
    <row r="65" spans="3:8" ht="12.75" hidden="1">
      <c r="C65" s="17" t="s">
        <v>20</v>
      </c>
      <c r="D65" s="17" t="s">
        <v>20</v>
      </c>
      <c r="E65" s="17" t="s">
        <v>20</v>
      </c>
      <c r="F65" s="17" t="s">
        <v>20</v>
      </c>
      <c r="G65" s="17" t="s">
        <v>20</v>
      </c>
      <c r="H65" s="17" t="s">
        <v>20</v>
      </c>
    </row>
    <row r="66" spans="3:8" ht="12.75" hidden="1">
      <c r="C66" s="2" t="s">
        <v>355</v>
      </c>
      <c r="D66" s="2" t="s">
        <v>360</v>
      </c>
      <c r="E66" s="2" t="s">
        <v>360</v>
      </c>
      <c r="F66" s="2" t="s">
        <v>360</v>
      </c>
      <c r="G66" s="2" t="s">
        <v>360</v>
      </c>
      <c r="H66" s="2" t="s">
        <v>360</v>
      </c>
    </row>
    <row r="67" spans="4:8" ht="12.75" hidden="1">
      <c r="D67" s="2" t="s">
        <v>355</v>
      </c>
      <c r="E67" s="2" t="s">
        <v>355</v>
      </c>
      <c r="F67" s="2" t="s">
        <v>355</v>
      </c>
      <c r="G67" s="2" t="s">
        <v>355</v>
      </c>
      <c r="H67" s="2" t="s">
        <v>355</v>
      </c>
    </row>
    <row r="68" ht="12.75" hidden="1">
      <c r="G68" s="2"/>
    </row>
    <row r="69" spans="3:7" ht="12.75" hidden="1">
      <c r="C69" s="14" t="s">
        <v>378</v>
      </c>
      <c r="D69" s="14" t="s">
        <v>359</v>
      </c>
      <c r="E69" s="14" t="s">
        <v>364</v>
      </c>
      <c r="G69" s="14" t="s">
        <v>368</v>
      </c>
    </row>
    <row r="70" spans="3:7" ht="12.75" hidden="1">
      <c r="C70" s="17" t="s">
        <v>20</v>
      </c>
      <c r="D70" s="17" t="s">
        <v>20</v>
      </c>
      <c r="E70" s="17" t="s">
        <v>20</v>
      </c>
      <c r="G70" s="17" t="s">
        <v>20</v>
      </c>
    </row>
    <row r="71" spans="3:7" ht="12.75" hidden="1">
      <c r="C71" s="2" t="s">
        <v>469</v>
      </c>
      <c r="D71" s="2" t="s">
        <v>356</v>
      </c>
      <c r="E71" s="2" t="s">
        <v>360</v>
      </c>
      <c r="G71" s="2" t="s">
        <v>360</v>
      </c>
    </row>
    <row r="72" spans="5:7" ht="12.75" hidden="1">
      <c r="E72" s="2" t="s">
        <v>355</v>
      </c>
      <c r="G72" s="2" t="s">
        <v>355</v>
      </c>
    </row>
    <row r="73" ht="12.75" hidden="1">
      <c r="G73" s="2"/>
    </row>
    <row r="74" spans="4:7" ht="12.75" hidden="1">
      <c r="D74" s="14" t="s">
        <v>361</v>
      </c>
      <c r="E74" s="14" t="s">
        <v>365</v>
      </c>
      <c r="G74" s="14"/>
    </row>
    <row r="75" spans="4:7" ht="12.75" hidden="1">
      <c r="D75" s="17" t="s">
        <v>20</v>
      </c>
      <c r="E75" s="17" t="s">
        <v>20</v>
      </c>
      <c r="G75" s="17"/>
    </row>
    <row r="76" spans="4:7" ht="12.75" hidden="1">
      <c r="D76" s="2" t="s">
        <v>355</v>
      </c>
      <c r="E76" s="2" t="s">
        <v>355</v>
      </c>
      <c r="G76" s="2"/>
    </row>
    <row r="77" ht="12.75" hidden="1"/>
    <row r="78" ht="12.75" hidden="1"/>
    <row r="79" ht="12.75" hidden="1"/>
    <row r="80" spans="1:13" ht="12.75" hidden="1">
      <c r="A80" s="13" t="s">
        <v>32</v>
      </c>
      <c r="C80" s="14" t="s">
        <v>347</v>
      </c>
      <c r="D80" s="14" t="s">
        <v>348</v>
      </c>
      <c r="E80" s="14" t="s">
        <v>349</v>
      </c>
      <c r="F80" s="14" t="s">
        <v>350</v>
      </c>
      <c r="G80" s="14" t="s">
        <v>351</v>
      </c>
      <c r="H80" s="14" t="s">
        <v>352</v>
      </c>
      <c r="I80" s="14" t="s">
        <v>353</v>
      </c>
      <c r="J80" s="14"/>
      <c r="K80" s="14"/>
      <c r="L80" s="14"/>
      <c r="M80" s="14"/>
    </row>
    <row r="81" spans="1:13" ht="12.75" hidden="1">
      <c r="A81" s="13"/>
      <c r="C81" s="17" t="s">
        <v>20</v>
      </c>
      <c r="D81" s="17" t="s">
        <v>20</v>
      </c>
      <c r="E81" s="17" t="s">
        <v>20</v>
      </c>
      <c r="F81" s="17" t="s">
        <v>20</v>
      </c>
      <c r="G81" s="17" t="s">
        <v>20</v>
      </c>
      <c r="H81" s="17" t="s">
        <v>20</v>
      </c>
      <c r="I81" s="17" t="s">
        <v>20</v>
      </c>
      <c r="J81" s="17"/>
      <c r="K81" s="17"/>
      <c r="L81" s="17"/>
      <c r="M81" s="17"/>
    </row>
    <row r="82" spans="3:13" ht="12.75" hidden="1">
      <c r="C82" s="2" t="s">
        <v>370</v>
      </c>
      <c r="D82" s="2" t="s">
        <v>35</v>
      </c>
      <c r="E82" s="2" t="s">
        <v>36</v>
      </c>
      <c r="F82" s="2" t="s">
        <v>36</v>
      </c>
      <c r="G82" s="2" t="s">
        <v>36</v>
      </c>
      <c r="H82" s="2" t="s">
        <v>47</v>
      </c>
      <c r="I82" s="2" t="s">
        <v>44</v>
      </c>
      <c r="J82" s="2"/>
      <c r="K82" s="2"/>
      <c r="L82" s="2"/>
      <c r="M82" s="2"/>
    </row>
    <row r="83" spans="4:8" ht="12.75" hidden="1">
      <c r="D83" s="2" t="s">
        <v>39</v>
      </c>
      <c r="E83" s="2" t="s">
        <v>379</v>
      </c>
      <c r="F83" s="2" t="s">
        <v>380</v>
      </c>
      <c r="G83" s="2" t="s">
        <v>381</v>
      </c>
      <c r="H83" s="2"/>
    </row>
    <row r="84" spans="4:7" ht="12.75" hidden="1">
      <c r="D84" s="2" t="s">
        <v>38</v>
      </c>
      <c r="E84" s="2" t="s">
        <v>382</v>
      </c>
      <c r="F84" s="2" t="s">
        <v>383</v>
      </c>
      <c r="G84" s="2" t="s">
        <v>384</v>
      </c>
    </row>
    <row r="85" ht="12.75" hidden="1">
      <c r="D85" s="2" t="s">
        <v>40</v>
      </c>
    </row>
    <row r="86" ht="12.75" hidden="1"/>
    <row r="87" ht="12.75" hidden="1"/>
    <row r="88" ht="12.75" hidden="1"/>
    <row r="89" spans="1:13" ht="12.75" hidden="1">
      <c r="A89" s="13" t="s">
        <v>65</v>
      </c>
      <c r="C89" s="14" t="s">
        <v>220</v>
      </c>
      <c r="D89" s="14" t="s">
        <v>215</v>
      </c>
      <c r="E89" s="14" t="s">
        <v>216</v>
      </c>
      <c r="F89" s="14" t="s">
        <v>217</v>
      </c>
      <c r="G89" s="14" t="s">
        <v>218</v>
      </c>
      <c r="H89" s="14" t="s">
        <v>219</v>
      </c>
      <c r="I89" s="14"/>
      <c r="J89" s="14"/>
      <c r="K89" s="14"/>
      <c r="L89" s="14"/>
      <c r="M89" s="14"/>
    </row>
    <row r="90" spans="1:13" ht="12.75" hidden="1">
      <c r="A90" s="13"/>
      <c r="C90" s="17" t="s">
        <v>20</v>
      </c>
      <c r="D90" s="17" t="s">
        <v>20</v>
      </c>
      <c r="E90" s="17" t="s">
        <v>20</v>
      </c>
      <c r="F90" s="17" t="s">
        <v>20</v>
      </c>
      <c r="G90" s="17" t="s">
        <v>20</v>
      </c>
      <c r="H90" s="17" t="s">
        <v>20</v>
      </c>
      <c r="I90" s="17"/>
      <c r="J90" s="17"/>
      <c r="K90" s="17"/>
      <c r="L90" s="17"/>
      <c r="M90" s="17"/>
    </row>
    <row r="91" spans="1:13" ht="12.75" hidden="1">
      <c r="A91" s="13"/>
      <c r="C91" s="62" t="s">
        <v>68</v>
      </c>
      <c r="D91" s="62" t="s">
        <v>68</v>
      </c>
      <c r="E91" s="62" t="s">
        <v>68</v>
      </c>
      <c r="F91" s="62" t="s">
        <v>68</v>
      </c>
      <c r="G91" s="62" t="s">
        <v>68</v>
      </c>
      <c r="H91" s="62" t="s">
        <v>68</v>
      </c>
      <c r="I91" s="17"/>
      <c r="J91" s="17"/>
      <c r="K91" s="17"/>
      <c r="L91" s="17"/>
      <c r="M91" s="17"/>
    </row>
    <row r="92" spans="1:13" ht="12.75" hidden="1">
      <c r="A92" s="13"/>
      <c r="C92" s="17" t="s">
        <v>110</v>
      </c>
      <c r="D92" s="17" t="s">
        <v>110</v>
      </c>
      <c r="E92" s="17" t="s">
        <v>110</v>
      </c>
      <c r="F92" s="17" t="s">
        <v>110</v>
      </c>
      <c r="G92" s="17" t="s">
        <v>110</v>
      </c>
      <c r="H92" s="17" t="s">
        <v>110</v>
      </c>
      <c r="I92" s="17"/>
      <c r="J92" s="17"/>
      <c r="K92" s="17"/>
      <c r="L92" s="17"/>
      <c r="M92" s="17"/>
    </row>
    <row r="93" spans="1:13" ht="12.75" hidden="1">
      <c r="A93" s="13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2.75" hidden="1">
      <c r="A94" s="13"/>
      <c r="C94" s="14" t="s">
        <v>221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 hidden="1">
      <c r="A95" s="13"/>
      <c r="C95" s="17" t="s">
        <v>20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</row>
    <row r="96" spans="1:13" ht="12.75" hidden="1">
      <c r="A96" s="13"/>
      <c r="C96" s="2" t="s">
        <v>109</v>
      </c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3" ht="12.75" hidden="1">
      <c r="A97" s="13"/>
      <c r="D97" s="17"/>
      <c r="E97" s="17"/>
      <c r="F97" s="17"/>
      <c r="G97" s="17"/>
      <c r="H97" s="17"/>
      <c r="I97" s="17"/>
      <c r="J97" s="17"/>
      <c r="K97" s="17"/>
      <c r="L97" s="17"/>
      <c r="M97" s="17"/>
    </row>
    <row r="98" spans="1:13" ht="12.75" hidden="1">
      <c r="A98" s="13"/>
      <c r="C98" s="14" t="s">
        <v>222</v>
      </c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2.75" hidden="1">
      <c r="A99" s="13"/>
      <c r="C99" s="17" t="s">
        <v>20</v>
      </c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2.75" hidden="1">
      <c r="A100" s="13"/>
      <c r="C100" s="2" t="s">
        <v>109</v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</row>
    <row r="101" spans="1:13" ht="12.75" hidden="1">
      <c r="A101" s="1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</row>
    <row r="102" spans="1:13" ht="12.75" hidden="1">
      <c r="A102" s="1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</row>
    <row r="103" spans="1:13" ht="12.75" hidden="1">
      <c r="A103" s="13" t="s">
        <v>66</v>
      </c>
      <c r="C103" s="14" t="s">
        <v>223</v>
      </c>
      <c r="D103" s="14" t="s">
        <v>240</v>
      </c>
      <c r="E103" s="14" t="s">
        <v>224</v>
      </c>
      <c r="F103" s="14" t="s">
        <v>225</v>
      </c>
      <c r="G103" s="14" t="s">
        <v>226</v>
      </c>
      <c r="H103" s="14" t="s">
        <v>227</v>
      </c>
      <c r="I103" s="14"/>
      <c r="J103" s="14"/>
      <c r="K103" s="14"/>
      <c r="L103" s="14"/>
      <c r="M103" s="14"/>
    </row>
    <row r="104" spans="3:13" ht="12.75" hidden="1">
      <c r="C104" s="17" t="s">
        <v>20</v>
      </c>
      <c r="D104" s="17" t="s">
        <v>20</v>
      </c>
      <c r="E104" s="17" t="s">
        <v>20</v>
      </c>
      <c r="F104" s="17" t="s">
        <v>20</v>
      </c>
      <c r="G104" s="17" t="s">
        <v>20</v>
      </c>
      <c r="H104" s="17" t="s">
        <v>20</v>
      </c>
      <c r="I104" s="17"/>
      <c r="J104" s="17"/>
      <c r="K104" s="17"/>
      <c r="L104" s="17"/>
      <c r="M104" s="17"/>
    </row>
    <row r="105" spans="3:13" ht="12.75" hidden="1">
      <c r="C105" s="2" t="s">
        <v>109</v>
      </c>
      <c r="D105" s="62" t="s">
        <v>184</v>
      </c>
      <c r="E105" s="62" t="s">
        <v>184</v>
      </c>
      <c r="F105" s="62" t="s">
        <v>184</v>
      </c>
      <c r="G105" s="62" t="s">
        <v>184</v>
      </c>
      <c r="H105" s="62" t="s">
        <v>184</v>
      </c>
      <c r="I105" s="17"/>
      <c r="J105" s="17"/>
      <c r="K105" s="17"/>
      <c r="L105" s="17"/>
      <c r="M105" s="17"/>
    </row>
    <row r="106" spans="4:8" ht="12.75" hidden="1">
      <c r="D106" s="17" t="s">
        <v>110</v>
      </c>
      <c r="E106" s="17" t="s">
        <v>110</v>
      </c>
      <c r="F106" s="2" t="s">
        <v>185</v>
      </c>
      <c r="G106" s="17" t="s">
        <v>110</v>
      </c>
      <c r="H106" s="17" t="s">
        <v>110</v>
      </c>
    </row>
    <row r="107" spans="4:8" ht="12.75" hidden="1">
      <c r="D107" s="17"/>
      <c r="E107" s="17"/>
      <c r="F107" s="17" t="s">
        <v>110</v>
      </c>
      <c r="G107" s="17"/>
      <c r="H107" s="17"/>
    </row>
    <row r="108" ht="12.75" hidden="1">
      <c r="G108" s="2"/>
    </row>
    <row r="109" spans="3:12" ht="12.75" hidden="1">
      <c r="C109" s="14"/>
      <c r="D109" s="14" t="s">
        <v>228</v>
      </c>
      <c r="E109" s="14" t="s">
        <v>229</v>
      </c>
      <c r="G109" s="14" t="s">
        <v>230</v>
      </c>
      <c r="H109" s="14" t="s">
        <v>231</v>
      </c>
      <c r="I109" s="14"/>
      <c r="J109" s="14"/>
      <c r="K109" s="14"/>
      <c r="L109" s="14"/>
    </row>
    <row r="110" spans="3:12" ht="12.75" hidden="1">
      <c r="C110" s="17"/>
      <c r="D110" s="17" t="s">
        <v>20</v>
      </c>
      <c r="E110" s="17" t="s">
        <v>20</v>
      </c>
      <c r="G110" s="17" t="s">
        <v>20</v>
      </c>
      <c r="H110" s="17" t="s">
        <v>20</v>
      </c>
      <c r="I110" s="17"/>
      <c r="J110" s="17"/>
      <c r="K110" s="17"/>
      <c r="L110" s="17"/>
    </row>
    <row r="111" spans="4:12" ht="12.75" hidden="1">
      <c r="D111" s="62" t="s">
        <v>184</v>
      </c>
      <c r="E111" s="62" t="s">
        <v>184</v>
      </c>
      <c r="G111" s="62" t="s">
        <v>184</v>
      </c>
      <c r="H111" s="62" t="s">
        <v>184</v>
      </c>
      <c r="I111" s="17"/>
      <c r="J111" s="17"/>
      <c r="K111" s="17"/>
      <c r="L111" s="17"/>
    </row>
    <row r="112" spans="4:8" ht="12.75" hidden="1">
      <c r="D112" s="17" t="s">
        <v>110</v>
      </c>
      <c r="E112" s="17" t="s">
        <v>110</v>
      </c>
      <c r="G112" s="17" t="s">
        <v>110</v>
      </c>
      <c r="H112" s="17" t="s">
        <v>110</v>
      </c>
    </row>
    <row r="113" spans="7:8" ht="12.75" hidden="1">
      <c r="G113" s="2"/>
      <c r="H113" s="2"/>
    </row>
    <row r="114" spans="1:13" ht="12.75" hidden="1">
      <c r="A114" s="13"/>
      <c r="D114" s="14" t="s">
        <v>232</v>
      </c>
      <c r="E114" s="14" t="s">
        <v>233</v>
      </c>
      <c r="G114" s="14" t="s">
        <v>234</v>
      </c>
      <c r="H114" s="14" t="s">
        <v>235</v>
      </c>
      <c r="I114" s="14"/>
      <c r="J114" s="14"/>
      <c r="K114" s="14"/>
      <c r="L114" s="14"/>
      <c r="M114" s="14"/>
    </row>
    <row r="115" spans="1:13" ht="12.75" hidden="1">
      <c r="A115" s="13"/>
      <c r="D115" s="17" t="s">
        <v>20</v>
      </c>
      <c r="E115" s="17" t="s">
        <v>20</v>
      </c>
      <c r="G115" s="17" t="s">
        <v>20</v>
      </c>
      <c r="H115" s="17" t="s">
        <v>20</v>
      </c>
      <c r="I115" s="17"/>
      <c r="J115" s="17"/>
      <c r="K115" s="17"/>
      <c r="L115" s="17"/>
      <c r="M115" s="17"/>
    </row>
    <row r="116" spans="4:13" ht="12.75" hidden="1">
      <c r="D116" s="62" t="s">
        <v>184</v>
      </c>
      <c r="E116" s="62" t="s">
        <v>184</v>
      </c>
      <c r="G116" s="62" t="s">
        <v>184</v>
      </c>
      <c r="H116" s="62" t="s">
        <v>184</v>
      </c>
      <c r="I116" s="17"/>
      <c r="J116" s="17"/>
      <c r="K116" s="17"/>
      <c r="L116" s="17"/>
      <c r="M116" s="17"/>
    </row>
    <row r="117" spans="3:11" ht="12.75" hidden="1">
      <c r="C117" s="17"/>
      <c r="D117" s="2" t="s">
        <v>185</v>
      </c>
      <c r="E117" s="2" t="s">
        <v>185</v>
      </c>
      <c r="F117" s="17"/>
      <c r="G117" s="2" t="s">
        <v>185</v>
      </c>
      <c r="H117" s="2" t="s">
        <v>185</v>
      </c>
      <c r="I117" s="17"/>
      <c r="J117" s="17"/>
      <c r="K117" s="17"/>
    </row>
    <row r="118" spans="3:11" ht="12.75" hidden="1">
      <c r="C118" s="17"/>
      <c r="D118" s="17" t="s">
        <v>110</v>
      </c>
      <c r="E118" s="17" t="s">
        <v>110</v>
      </c>
      <c r="F118" s="17"/>
      <c r="G118" s="17" t="s">
        <v>110</v>
      </c>
      <c r="H118" s="17" t="s">
        <v>110</v>
      </c>
      <c r="I118" s="17"/>
      <c r="J118" s="17"/>
      <c r="K118" s="17"/>
    </row>
    <row r="119" ht="12.75" hidden="1"/>
    <row r="120" spans="1:8" ht="12.75" hidden="1">
      <c r="A120" s="13"/>
      <c r="C120" s="14"/>
      <c r="D120" s="14" t="s">
        <v>236</v>
      </c>
      <c r="E120" s="14" t="s">
        <v>237</v>
      </c>
      <c r="G120" s="14" t="s">
        <v>238</v>
      </c>
      <c r="H120" s="14" t="s">
        <v>239</v>
      </c>
    </row>
    <row r="121" spans="3:8" ht="12.75" hidden="1">
      <c r="C121" s="17"/>
      <c r="D121" s="17" t="s">
        <v>20</v>
      </c>
      <c r="E121" s="17" t="s">
        <v>20</v>
      </c>
      <c r="G121" s="17" t="s">
        <v>20</v>
      </c>
      <c r="H121" s="17" t="s">
        <v>20</v>
      </c>
    </row>
    <row r="122" spans="4:8" ht="12.75" hidden="1">
      <c r="D122" s="62" t="s">
        <v>184</v>
      </c>
      <c r="E122" s="62" t="s">
        <v>184</v>
      </c>
      <c r="G122" s="62" t="s">
        <v>184</v>
      </c>
      <c r="H122" s="62" t="s">
        <v>184</v>
      </c>
    </row>
    <row r="123" spans="4:8" ht="12.75" hidden="1">
      <c r="D123" s="2" t="s">
        <v>185</v>
      </c>
      <c r="E123" s="2" t="s">
        <v>185</v>
      </c>
      <c r="G123" s="2" t="s">
        <v>185</v>
      </c>
      <c r="H123" s="17" t="s">
        <v>110</v>
      </c>
    </row>
    <row r="124" spans="4:7" ht="12.75" hidden="1">
      <c r="D124" s="17" t="s">
        <v>110</v>
      </c>
      <c r="E124" s="17" t="s">
        <v>110</v>
      </c>
      <c r="G124" s="17" t="s">
        <v>110</v>
      </c>
    </row>
    <row r="125" ht="12.75" hidden="1"/>
    <row r="126" spans="1:10" ht="12.75" hidden="1">
      <c r="A126" s="13"/>
      <c r="C126" s="14"/>
      <c r="D126" s="14"/>
      <c r="E126" s="14"/>
      <c r="F126" s="14"/>
      <c r="G126" s="14"/>
      <c r="H126" s="14"/>
      <c r="I126" s="14"/>
      <c r="J126" s="14"/>
    </row>
    <row r="127" spans="3:10" ht="12.75" hidden="1">
      <c r="C127" s="17"/>
      <c r="D127" s="17"/>
      <c r="E127" s="17"/>
      <c r="F127" s="17"/>
      <c r="G127" s="17"/>
      <c r="H127" s="17"/>
      <c r="I127" s="17"/>
      <c r="J127" s="17"/>
    </row>
    <row r="128" spans="4:5" ht="12.75" hidden="1">
      <c r="D128"/>
      <c r="E128"/>
    </row>
    <row r="129" spans="4:5" ht="12.75" hidden="1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ht="12.75">
      <c r="E137"/>
    </row>
    <row r="138" ht="12.75">
      <c r="E138"/>
    </row>
    <row r="139" ht="12.75">
      <c r="E139"/>
    </row>
    <row r="140" ht="12.75">
      <c r="E140"/>
    </row>
    <row r="141" ht="12.75">
      <c r="E141"/>
    </row>
    <row r="149" spans="1:4" ht="12.75">
      <c r="A149" s="13"/>
      <c r="C149" s="14"/>
      <c r="D149" s="14"/>
    </row>
    <row r="150" spans="3:4" ht="12.75">
      <c r="C150" s="17"/>
      <c r="D150" s="17"/>
    </row>
    <row r="151" ht="12.75">
      <c r="C151" s="17"/>
    </row>
    <row r="152" ht="12.75">
      <c r="C152" s="17"/>
    </row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2:N135"/>
  <sheetViews>
    <sheetView zoomScalePageLayoutView="0" workbookViewId="0" topLeftCell="A1">
      <selection activeCell="A2" sqref="A2:IV100"/>
    </sheetView>
  </sheetViews>
  <sheetFormatPr defaultColWidth="11.421875" defaultRowHeight="12.75"/>
  <cols>
    <col min="1" max="1" width="11.421875" style="7" customWidth="1"/>
    <col min="2" max="2" width="53.00390625" style="5" customWidth="1"/>
    <col min="3" max="3" width="70.7109375" style="5" bestFit="1" customWidth="1"/>
    <col min="4" max="4" width="25.421875" style="5" customWidth="1"/>
    <col min="5" max="16384" width="11.421875" style="5" customWidth="1"/>
  </cols>
  <sheetData>
    <row r="2" ht="18.75" hidden="1">
      <c r="B2" s="57" t="s">
        <v>438</v>
      </c>
    </row>
    <row r="3" ht="12.75" hidden="1"/>
    <row r="4" spans="1:3" s="12" customFormat="1" ht="15" hidden="1">
      <c r="A4" s="11" t="s">
        <v>554</v>
      </c>
      <c r="B4" s="12" t="s">
        <v>555</v>
      </c>
      <c r="C4" s="12" t="s">
        <v>553</v>
      </c>
    </row>
    <row r="5" spans="2:3" ht="12.75" hidden="1">
      <c r="B5" s="8" t="s">
        <v>550</v>
      </c>
      <c r="C5" s="17" t="s">
        <v>20</v>
      </c>
    </row>
    <row r="6" spans="1:3" ht="76.5" hidden="1">
      <c r="A6" s="7">
        <v>1</v>
      </c>
      <c r="B6" s="3" t="s">
        <v>241</v>
      </c>
      <c r="C6" s="4" t="s">
        <v>246</v>
      </c>
    </row>
    <row r="7" spans="2:14" ht="76.5" hidden="1">
      <c r="B7" s="3" t="s">
        <v>186</v>
      </c>
      <c r="C7" s="4" t="s">
        <v>246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76.5" hidden="1">
      <c r="B8" s="3" t="s">
        <v>187</v>
      </c>
      <c r="C8" s="4" t="s">
        <v>246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89.25" hidden="1">
      <c r="B9" s="3" t="s">
        <v>242</v>
      </c>
      <c r="C9" s="4" t="s">
        <v>247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89.25" hidden="1">
      <c r="B10" s="3" t="s">
        <v>243</v>
      </c>
      <c r="C10" s="4" t="s">
        <v>247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89.25" hidden="1">
      <c r="B11" s="3" t="s">
        <v>244</v>
      </c>
      <c r="C11" s="4" t="s">
        <v>247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102" hidden="1">
      <c r="B12" s="3" t="s">
        <v>245</v>
      </c>
      <c r="C12" s="4" t="s">
        <v>248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3" ht="12.75" hidden="1">
      <c r="B13" s="3"/>
      <c r="C13" s="4"/>
    </row>
    <row r="14" spans="1:2" ht="12.75" hidden="1">
      <c r="A14" s="7">
        <v>2</v>
      </c>
      <c r="B14" s="10" t="s">
        <v>559</v>
      </c>
    </row>
    <row r="15" spans="2:3" ht="12.75" hidden="1">
      <c r="B15" s="5" t="s">
        <v>405</v>
      </c>
      <c r="C15" s="5" t="s">
        <v>249</v>
      </c>
    </row>
    <row r="16" spans="2:3" ht="12.75" hidden="1">
      <c r="B16" s="2" t="s">
        <v>565</v>
      </c>
      <c r="C16" s="5" t="s">
        <v>23</v>
      </c>
    </row>
    <row r="17" ht="12.75" hidden="1">
      <c r="B17" s="2"/>
    </row>
    <row r="18" ht="12.75" hidden="1">
      <c r="B18" s="9" t="s">
        <v>546</v>
      </c>
    </row>
    <row r="19" spans="2:3" ht="12.75" hidden="1">
      <c r="B19" s="2" t="s">
        <v>416</v>
      </c>
      <c r="C19" s="5" t="s">
        <v>250</v>
      </c>
    </row>
    <row r="20" spans="1:3" ht="12.75" hidden="1">
      <c r="A20" s="7">
        <v>2</v>
      </c>
      <c r="B20" s="2" t="s">
        <v>560</v>
      </c>
      <c r="C20" s="5" t="s">
        <v>27</v>
      </c>
    </row>
    <row r="21" spans="2:3" ht="12.75" hidden="1">
      <c r="B21" s="2" t="s">
        <v>561</v>
      </c>
      <c r="C21" s="5" t="s">
        <v>28</v>
      </c>
    </row>
    <row r="22" spans="2:3" ht="12.75" hidden="1">
      <c r="B22" s="2" t="s">
        <v>562</v>
      </c>
      <c r="C22" s="5" t="s">
        <v>29</v>
      </c>
    </row>
    <row r="23" spans="2:3" ht="12.75" hidden="1">
      <c r="B23" s="2" t="s">
        <v>563</v>
      </c>
      <c r="C23" s="5" t="s">
        <v>30</v>
      </c>
    </row>
    <row r="24" spans="2:3" ht="12.75" hidden="1">
      <c r="B24" s="2" t="s">
        <v>564</v>
      </c>
      <c r="C24" s="5" t="s">
        <v>31</v>
      </c>
    </row>
    <row r="25" ht="12.75" hidden="1"/>
    <row r="26" spans="3:4" ht="12.75" hidden="1">
      <c r="C26" s="10" t="s">
        <v>572</v>
      </c>
      <c r="D26" s="6" t="s">
        <v>25</v>
      </c>
    </row>
    <row r="27" spans="2:4" ht="12.75" hidden="1">
      <c r="B27" s="15" t="s">
        <v>213</v>
      </c>
      <c r="C27" s="15" t="s">
        <v>318</v>
      </c>
      <c r="D27" s="65" t="s">
        <v>319</v>
      </c>
    </row>
    <row r="28" spans="2:4" ht="12.75" hidden="1">
      <c r="B28" s="15" t="s">
        <v>188</v>
      </c>
      <c r="C28" s="15" t="s">
        <v>320</v>
      </c>
      <c r="D28" s="65" t="s">
        <v>321</v>
      </c>
    </row>
    <row r="29" spans="2:4" ht="12.75" hidden="1">
      <c r="B29" s="15" t="s">
        <v>189</v>
      </c>
      <c r="C29" s="15" t="s">
        <v>322</v>
      </c>
      <c r="D29" s="65" t="s">
        <v>323</v>
      </c>
    </row>
    <row r="30" spans="2:4" ht="12.75" hidden="1">
      <c r="B30" s="15" t="s">
        <v>190</v>
      </c>
      <c r="C30" s="15" t="s">
        <v>324</v>
      </c>
      <c r="D30" s="65" t="s">
        <v>325</v>
      </c>
    </row>
    <row r="31" spans="1:4" s="64" customFormat="1" ht="12.75" hidden="1">
      <c r="A31" s="63"/>
      <c r="B31" s="16" t="s">
        <v>191</v>
      </c>
      <c r="C31" s="16" t="s">
        <v>326</v>
      </c>
      <c r="D31" s="62" t="s">
        <v>327</v>
      </c>
    </row>
    <row r="32" spans="1:4" s="64" customFormat="1" ht="12.75" hidden="1">
      <c r="A32" s="63"/>
      <c r="B32" s="16" t="s">
        <v>192</v>
      </c>
      <c r="C32" s="16" t="s">
        <v>324</v>
      </c>
      <c r="D32" s="62" t="s">
        <v>328</v>
      </c>
    </row>
    <row r="33" spans="2:4" ht="12.75" hidden="1">
      <c r="B33" s="15" t="s">
        <v>193</v>
      </c>
      <c r="C33" s="15" t="s">
        <v>322</v>
      </c>
      <c r="D33" s="65" t="s">
        <v>329</v>
      </c>
    </row>
    <row r="34" spans="2:4" ht="12.75" hidden="1">
      <c r="B34" s="15" t="s">
        <v>194</v>
      </c>
      <c r="C34" s="15" t="s">
        <v>326</v>
      </c>
      <c r="D34" s="65" t="s">
        <v>327</v>
      </c>
    </row>
    <row r="35" spans="2:4" ht="12.75" hidden="1">
      <c r="B35" s="15" t="s">
        <v>195</v>
      </c>
      <c r="C35" s="15" t="s">
        <v>330</v>
      </c>
      <c r="D35" s="65" t="s">
        <v>214</v>
      </c>
    </row>
    <row r="36" spans="2:4" ht="12.75" hidden="1">
      <c r="B36" s="15" t="s">
        <v>196</v>
      </c>
      <c r="C36" s="15" t="s">
        <v>331</v>
      </c>
      <c r="D36" s="65" t="s">
        <v>214</v>
      </c>
    </row>
    <row r="37" spans="1:4" s="64" customFormat="1" ht="12.75" hidden="1">
      <c r="A37" s="63"/>
      <c r="B37" s="16" t="s">
        <v>197</v>
      </c>
      <c r="C37" s="16" t="s">
        <v>332</v>
      </c>
      <c r="D37" s="62" t="s">
        <v>333</v>
      </c>
    </row>
    <row r="38" spans="1:4" s="64" customFormat="1" ht="12.75" hidden="1">
      <c r="A38" s="63"/>
      <c r="B38" s="16" t="s">
        <v>198</v>
      </c>
      <c r="C38" s="16" t="s">
        <v>326</v>
      </c>
      <c r="D38" s="62" t="s">
        <v>334</v>
      </c>
    </row>
    <row r="39" spans="1:4" s="64" customFormat="1" ht="12.75" hidden="1">
      <c r="A39" s="63"/>
      <c r="B39" s="16" t="s">
        <v>199</v>
      </c>
      <c r="C39" s="16" t="s">
        <v>335</v>
      </c>
      <c r="D39" s="62" t="s">
        <v>214</v>
      </c>
    </row>
    <row r="40" spans="1:4" s="64" customFormat="1" ht="12.75" hidden="1">
      <c r="A40" s="63"/>
      <c r="B40" s="16" t="s">
        <v>200</v>
      </c>
      <c r="C40" s="16" t="s">
        <v>331</v>
      </c>
      <c r="D40" s="62" t="s">
        <v>214</v>
      </c>
    </row>
    <row r="41" spans="2:4" ht="12.75" hidden="1">
      <c r="B41" s="15" t="s">
        <v>201</v>
      </c>
      <c r="C41" s="15" t="s">
        <v>336</v>
      </c>
      <c r="D41" s="65" t="s">
        <v>333</v>
      </c>
    </row>
    <row r="42" spans="2:4" ht="12.75" hidden="1">
      <c r="B42" s="15" t="s">
        <v>202</v>
      </c>
      <c r="C42" s="15" t="s">
        <v>326</v>
      </c>
      <c r="D42" s="65" t="s">
        <v>334</v>
      </c>
    </row>
    <row r="43" spans="2:4" ht="12.75" hidden="1">
      <c r="B43" s="15" t="s">
        <v>203</v>
      </c>
      <c r="C43" s="15" t="s">
        <v>337</v>
      </c>
      <c r="D43" s="65" t="s">
        <v>214</v>
      </c>
    </row>
    <row r="44" spans="2:4" ht="12.75" hidden="1">
      <c r="B44" s="15" t="s">
        <v>204</v>
      </c>
      <c r="C44" s="15" t="s">
        <v>331</v>
      </c>
      <c r="D44" s="65" t="s">
        <v>214</v>
      </c>
    </row>
    <row r="45" spans="1:4" s="64" customFormat="1" ht="12.75" hidden="1">
      <c r="A45" s="63"/>
      <c r="B45" s="16" t="s">
        <v>205</v>
      </c>
      <c r="C45" s="16" t="s">
        <v>338</v>
      </c>
      <c r="D45" s="62" t="s">
        <v>333</v>
      </c>
    </row>
    <row r="46" spans="1:4" s="64" customFormat="1" ht="12.75" hidden="1">
      <c r="A46" s="63"/>
      <c r="B46" s="16" t="s">
        <v>206</v>
      </c>
      <c r="C46" s="16" t="s">
        <v>326</v>
      </c>
      <c r="D46" s="62" t="s">
        <v>334</v>
      </c>
    </row>
    <row r="47" spans="1:4" s="64" customFormat="1" ht="12.75" hidden="1">
      <c r="A47" s="63"/>
      <c r="B47" s="16" t="s">
        <v>207</v>
      </c>
      <c r="C47" s="16" t="s">
        <v>339</v>
      </c>
      <c r="D47" s="62" t="s">
        <v>214</v>
      </c>
    </row>
    <row r="48" spans="2:4" ht="12.75" hidden="1">
      <c r="B48" s="2" t="s">
        <v>208</v>
      </c>
      <c r="C48" s="2" t="s">
        <v>331</v>
      </c>
      <c r="D48" s="62" t="s">
        <v>214</v>
      </c>
    </row>
    <row r="49" spans="2:4" ht="12.75" hidden="1">
      <c r="B49" s="15" t="s">
        <v>209</v>
      </c>
      <c r="C49" s="15" t="s">
        <v>340</v>
      </c>
      <c r="D49" s="65" t="s">
        <v>329</v>
      </c>
    </row>
    <row r="50" spans="2:4" ht="12.75" hidden="1">
      <c r="B50" s="15" t="s">
        <v>210</v>
      </c>
      <c r="C50" s="15" t="s">
        <v>326</v>
      </c>
      <c r="D50" s="65" t="s">
        <v>334</v>
      </c>
    </row>
    <row r="51" spans="2:4" ht="12.75" hidden="1">
      <c r="B51" s="15" t="s">
        <v>211</v>
      </c>
      <c r="C51" s="15" t="s">
        <v>340</v>
      </c>
      <c r="D51" s="65" t="s">
        <v>329</v>
      </c>
    </row>
    <row r="52" spans="2:4" ht="12.75" hidden="1">
      <c r="B52" s="15" t="s">
        <v>212</v>
      </c>
      <c r="C52" s="15" t="s">
        <v>326</v>
      </c>
      <c r="D52" s="65" t="s">
        <v>334</v>
      </c>
    </row>
    <row r="53" ht="12.75" hidden="1">
      <c r="E53" s="2"/>
    </row>
    <row r="54" ht="12.75" hidden="1">
      <c r="B54" s="10" t="s">
        <v>32</v>
      </c>
    </row>
    <row r="55" spans="2:3" ht="12.75" hidden="1">
      <c r="B55" s="2" t="s">
        <v>35</v>
      </c>
      <c r="C55" s="18" t="s">
        <v>35</v>
      </c>
    </row>
    <row r="56" spans="2:3" ht="12.75" hidden="1">
      <c r="B56" s="2" t="s">
        <v>36</v>
      </c>
      <c r="C56" s="2" t="s">
        <v>36</v>
      </c>
    </row>
    <row r="57" spans="2:3" ht="12.75" hidden="1">
      <c r="B57" s="2" t="s">
        <v>37</v>
      </c>
      <c r="C57" s="2" t="s">
        <v>37</v>
      </c>
    </row>
    <row r="58" spans="2:3" ht="12.75" hidden="1">
      <c r="B58" s="2" t="s">
        <v>44</v>
      </c>
      <c r="C58" s="2" t="s">
        <v>44</v>
      </c>
    </row>
    <row r="59" spans="2:3" ht="12.75" hidden="1">
      <c r="B59" s="2" t="s">
        <v>45</v>
      </c>
      <c r="C59" s="2" t="s">
        <v>45</v>
      </c>
    </row>
    <row r="60" spans="2:3" ht="12.75" hidden="1">
      <c r="B60" s="2" t="s">
        <v>46</v>
      </c>
      <c r="C60" s="2" t="s">
        <v>46</v>
      </c>
    </row>
    <row r="61" spans="2:3" ht="12.75" hidden="1">
      <c r="B61" s="2" t="s">
        <v>47</v>
      </c>
      <c r="C61" s="2" t="s">
        <v>47</v>
      </c>
    </row>
    <row r="62" spans="2:3" ht="12.75" hidden="1">
      <c r="B62" s="2" t="s">
        <v>39</v>
      </c>
      <c r="C62" s="18" t="s">
        <v>39</v>
      </c>
    </row>
    <row r="63" spans="2:3" ht="12.75" hidden="1">
      <c r="B63" s="2" t="s">
        <v>38</v>
      </c>
      <c r="C63" s="18" t="s">
        <v>38</v>
      </c>
    </row>
    <row r="64" spans="2:3" ht="12.75" hidden="1">
      <c r="B64" s="2" t="s">
        <v>42</v>
      </c>
      <c r="C64" s="18" t="s">
        <v>42</v>
      </c>
    </row>
    <row r="65" spans="2:3" ht="12.75" hidden="1">
      <c r="B65" s="2" t="s">
        <v>43</v>
      </c>
      <c r="C65" s="18" t="s">
        <v>43</v>
      </c>
    </row>
    <row r="66" spans="2:3" ht="12.75" hidden="1">
      <c r="B66" s="2" t="s">
        <v>40</v>
      </c>
      <c r="C66" s="2" t="s">
        <v>40</v>
      </c>
    </row>
    <row r="67" spans="2:3" ht="12.75" hidden="1">
      <c r="B67" s="2" t="s">
        <v>41</v>
      </c>
      <c r="C67" s="2" t="s">
        <v>41</v>
      </c>
    </row>
    <row r="68" spans="2:3" ht="12.75" hidden="1">
      <c r="B68" s="2" t="s">
        <v>48</v>
      </c>
      <c r="C68" s="2" t="s">
        <v>48</v>
      </c>
    </row>
    <row r="69" spans="2:3" ht="12.75" hidden="1">
      <c r="B69" s="2" t="s">
        <v>49</v>
      </c>
      <c r="C69" s="2" t="s">
        <v>49</v>
      </c>
    </row>
    <row r="70" ht="12.75" hidden="1"/>
    <row r="71" ht="12.75" hidden="1">
      <c r="B71" s="10" t="s">
        <v>111</v>
      </c>
    </row>
    <row r="72" spans="2:3" ht="12.75" hidden="1">
      <c r="B72" s="5" t="s">
        <v>113</v>
      </c>
      <c r="C72" s="5" t="s">
        <v>114</v>
      </c>
    </row>
    <row r="73" ht="12.75" hidden="1">
      <c r="B73" s="5" t="s">
        <v>109</v>
      </c>
    </row>
    <row r="74" ht="12.75" hidden="1"/>
    <row r="75" ht="12.75" hidden="1">
      <c r="B75" s="10" t="s">
        <v>66</v>
      </c>
    </row>
    <row r="76" spans="2:3" ht="12.75" hidden="1">
      <c r="B76" s="62" t="s">
        <v>184</v>
      </c>
      <c r="C76" s="62" t="s">
        <v>184</v>
      </c>
    </row>
    <row r="77" spans="2:3" ht="38.25" hidden="1">
      <c r="B77" s="2" t="s">
        <v>185</v>
      </c>
      <c r="C77" s="4" t="s">
        <v>142</v>
      </c>
    </row>
    <row r="78" ht="12.75" hidden="1">
      <c r="B78" s="17" t="s">
        <v>110</v>
      </c>
    </row>
    <row r="79" ht="12.75" hidden="1">
      <c r="B79" s="10"/>
    </row>
    <row r="80" ht="12.75" hidden="1">
      <c r="B80" s="6" t="s">
        <v>252</v>
      </c>
    </row>
    <row r="81" spans="2:3" ht="12.75" hidden="1">
      <c r="B81" s="5" t="s">
        <v>510</v>
      </c>
      <c r="C81" s="5" t="s">
        <v>540</v>
      </c>
    </row>
    <row r="82" spans="2:3" ht="12.75" hidden="1">
      <c r="B82" s="5" t="s">
        <v>512</v>
      </c>
      <c r="C82" s="5" t="s">
        <v>527</v>
      </c>
    </row>
    <row r="83" spans="2:3" ht="12.75" hidden="1">
      <c r="B83" s="5" t="s">
        <v>513</v>
      </c>
      <c r="C83" s="5" t="s">
        <v>531</v>
      </c>
    </row>
    <row r="84" spans="2:3" ht="12.75" hidden="1">
      <c r="B84" s="5" t="s">
        <v>511</v>
      </c>
      <c r="C84" s="5" t="s">
        <v>535</v>
      </c>
    </row>
    <row r="85" spans="2:3" ht="12.75" hidden="1">
      <c r="B85" s="5" t="s">
        <v>516</v>
      </c>
      <c r="C85" s="5" t="s">
        <v>541</v>
      </c>
    </row>
    <row r="86" spans="2:3" ht="12.75" hidden="1">
      <c r="B86" s="5" t="s">
        <v>515</v>
      </c>
      <c r="C86" s="5" t="s">
        <v>528</v>
      </c>
    </row>
    <row r="87" spans="2:3" ht="12.75" hidden="1">
      <c r="B87" s="5" t="s">
        <v>514</v>
      </c>
      <c r="C87" s="5" t="s">
        <v>532</v>
      </c>
    </row>
    <row r="88" spans="2:3" ht="12.75" hidden="1">
      <c r="B88" s="5" t="s">
        <v>150</v>
      </c>
      <c r="C88" s="5" t="s">
        <v>536</v>
      </c>
    </row>
    <row r="89" spans="2:3" ht="12.75" hidden="1">
      <c r="B89" s="5" t="s">
        <v>517</v>
      </c>
      <c r="C89" s="5" t="s">
        <v>542</v>
      </c>
    </row>
    <row r="90" spans="2:3" ht="12.75" hidden="1">
      <c r="B90" s="5" t="s">
        <v>518</v>
      </c>
      <c r="C90" s="5" t="s">
        <v>537</v>
      </c>
    </row>
    <row r="91" spans="2:3" ht="12.75" hidden="1">
      <c r="B91" s="5" t="s">
        <v>522</v>
      </c>
      <c r="C91" s="5" t="s">
        <v>529</v>
      </c>
    </row>
    <row r="92" spans="2:3" ht="12.75" hidden="1">
      <c r="B92" s="5" t="s">
        <v>519</v>
      </c>
      <c r="C92" s="5" t="s">
        <v>533</v>
      </c>
    </row>
    <row r="93" spans="2:3" ht="12.75" hidden="1">
      <c r="B93" s="5" t="s">
        <v>520</v>
      </c>
      <c r="C93" s="5" t="s">
        <v>538</v>
      </c>
    </row>
    <row r="94" spans="2:3" ht="12.75" hidden="1">
      <c r="B94" s="5" t="s">
        <v>521</v>
      </c>
      <c r="C94" s="5" t="s">
        <v>543</v>
      </c>
    </row>
    <row r="95" spans="2:3" ht="12.75" hidden="1">
      <c r="B95" s="5" t="s">
        <v>526</v>
      </c>
      <c r="C95" s="5" t="s">
        <v>530</v>
      </c>
    </row>
    <row r="96" spans="2:3" ht="12.75" hidden="1">
      <c r="B96" s="5" t="s">
        <v>523</v>
      </c>
      <c r="C96" s="5" t="s">
        <v>534</v>
      </c>
    </row>
    <row r="97" spans="2:3" ht="12.75" hidden="1">
      <c r="B97" s="5" t="s">
        <v>524</v>
      </c>
      <c r="C97" s="5" t="s">
        <v>539</v>
      </c>
    </row>
    <row r="98" spans="2:3" ht="12.75" hidden="1">
      <c r="B98" s="5" t="s">
        <v>525</v>
      </c>
      <c r="C98" s="5" t="s">
        <v>544</v>
      </c>
    </row>
    <row r="99" spans="2:3" ht="12.75" hidden="1">
      <c r="B99"/>
      <c r="C99"/>
    </row>
    <row r="100" spans="2:3" ht="12.75" hidden="1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3" ht="12.75">
      <c r="B133" s="10"/>
    </row>
    <row r="134" ht="12.75">
      <c r="B134" s="2"/>
    </row>
    <row r="135" ht="12.75">
      <c r="C135" s="4"/>
    </row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B8:J23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33" customWidth="1"/>
    <col min="2" max="2" width="27.57421875" style="35" customWidth="1"/>
    <col min="3" max="3" width="3.00390625" style="33" customWidth="1"/>
    <col min="4" max="4" width="71.8515625" style="36" customWidth="1"/>
    <col min="5" max="5" width="2.28125" style="33" customWidth="1"/>
    <col min="6" max="6" width="11.421875" style="33" customWidth="1"/>
    <col min="7" max="7" width="13.00390625" style="33" customWidth="1"/>
    <col min="8" max="16384" width="11.421875" style="33" customWidth="1"/>
  </cols>
  <sheetData>
    <row r="1" ht="37.5" customHeight="1"/>
    <row r="8" spans="2:10" ht="121.5" customHeight="1">
      <c r="B8" s="48" t="s">
        <v>21</v>
      </c>
      <c r="C8" s="49"/>
      <c r="D8" s="47">
        <f>IF(Formular_T!C8=Texte_T!C5,"",VLOOKUP(Formular_T!G10,Texte_T!B6:C73,2,FALSE))</f>
      </c>
      <c r="E8" s="32"/>
      <c r="F8" s="32"/>
      <c r="G8" s="32"/>
      <c r="H8" s="32"/>
      <c r="I8" s="32"/>
      <c r="J8" s="32"/>
    </row>
    <row r="9" spans="2:10" ht="12.75">
      <c r="B9" s="50" t="s">
        <v>546</v>
      </c>
      <c r="C9" s="51"/>
      <c r="D9" s="52">
        <f>IF(Formular_T!C8=Texte_T!C5,"",VLOOKUP(Formular_T!C8,Texte_T!B6:C36,2,FALSE))</f>
      </c>
      <c r="E9" s="34"/>
      <c r="F9" s="34"/>
      <c r="G9" s="34"/>
      <c r="H9" s="34"/>
      <c r="I9" s="34"/>
      <c r="J9" s="34"/>
    </row>
    <row r="10" spans="2:4" ht="12.75">
      <c r="B10" s="50" t="s">
        <v>573</v>
      </c>
      <c r="C10" s="51"/>
      <c r="D10" s="53">
        <f>IF(Formular_T!C9=Texte_T!C5,"",Formular_T!C9)</f>
      </c>
    </row>
    <row r="11" spans="2:4" ht="25.5">
      <c r="B11" s="45" t="s">
        <v>146</v>
      </c>
      <c r="C11" s="51"/>
      <c r="D11" s="53">
        <f>IF(Formular_T!C10=Texte_T!C5,"",Formular_T!C10)</f>
      </c>
    </row>
    <row r="12" spans="2:4" ht="12.75">
      <c r="B12" s="50" t="s">
        <v>417</v>
      </c>
      <c r="C12" s="51"/>
      <c r="D12" s="53">
        <f>IF(Formular_T!C11=Texte_T!C5,"",Formular_T!C11)</f>
      </c>
    </row>
    <row r="13" spans="2:4" ht="12.75">
      <c r="B13" s="50" t="s">
        <v>418</v>
      </c>
      <c r="C13" s="51"/>
      <c r="D13" s="53">
        <f>IF(Formular_T!C12=Texte_T!C5,"",Formular_T!C12)</f>
      </c>
    </row>
    <row r="14" spans="2:4" ht="12.75">
      <c r="B14" s="50" t="str">
        <f>IF(Formular_T!C13="keine Auswahl","","Sammelschienensystem")</f>
        <v>Sammelschienensystem</v>
      </c>
      <c r="C14" s="51"/>
      <c r="D14" s="53">
        <f>IF(OR(Formular_T!C13="keine Auswahl",Formular_T!C13=Texte_T!C5),"",VLOOKUP(Formular_T!C13,Texte_T!B15:C16,2,FALSE))</f>
      </c>
    </row>
    <row r="15" spans="2:4" ht="12.75">
      <c r="B15" s="50" t="s">
        <v>572</v>
      </c>
      <c r="C15" s="51"/>
      <c r="D15" s="53">
        <f>IF(Formular_T!C10=Texte_T!C5,"",VLOOKUP(Formular_T!G15,Texte_T!$B$25:$D$55,2,FALSE))</f>
      </c>
    </row>
    <row r="16" spans="2:4" ht="25.5">
      <c r="B16" s="45" t="s">
        <v>147</v>
      </c>
      <c r="C16" s="51"/>
      <c r="D16" s="53">
        <f>IF(Formular_T!C10=Texte_T!C5,"",VLOOKUP(Formular_T!G15,Texte_T!$B$25:$D$55,3,FALSE))</f>
      </c>
    </row>
    <row r="17" spans="2:4" ht="12.75">
      <c r="B17" s="50" t="s">
        <v>32</v>
      </c>
      <c r="C17" s="51"/>
      <c r="D17" s="53">
        <f>IF(Formular_T!C15=Texte_T!C5,"",Formular_T!C15)</f>
      </c>
    </row>
    <row r="18" spans="2:4" ht="12.75">
      <c r="B18" s="50" t="str">
        <f>IF(Formular_T!C16="nein","","Schaltstellunganzeige")</f>
        <v>Schaltstellunganzeige</v>
      </c>
      <c r="C18" s="51"/>
      <c r="D18" s="53">
        <f>IF(OR(B18="",Formular_T!C16=Texte_T!C5),"",VLOOKUP(Formular_T!C16,Texte_T!$B$72:$C$73,2,FALSE))</f>
      </c>
    </row>
    <row r="19" spans="2:4" ht="42" customHeight="1">
      <c r="B19" s="50" t="str">
        <f>IF(OR(Formular_T!C17="keine Auswahl",Formular_T!C17="nein"),"","Sicherungsüberwachung")</f>
        <v>Sicherungsüberwachung</v>
      </c>
      <c r="C19" s="51"/>
      <c r="D19" s="53">
        <f>IF(OR(B19="",Formular_T!C17=Texte_T!C5),"",VLOOKUP(Formular_T!C17,Texte_T!$B$76:$C$78,2,FALSE))</f>
      </c>
    </row>
    <row r="20" spans="2:4" ht="12.75">
      <c r="B20" s="50" t="s">
        <v>253</v>
      </c>
      <c r="C20" s="66"/>
      <c r="D20" s="67" t="s">
        <v>254</v>
      </c>
    </row>
    <row r="21" spans="2:4" ht="12.75">
      <c r="B21" s="54" t="s">
        <v>252</v>
      </c>
      <c r="C21" s="55"/>
      <c r="D21" s="56">
        <f>IF(Formular_T!C11=Texte_T!C5,"",VLOOKUP(Formular_T!H17,Texte_T!B81:C98,2,FALSE))</f>
      </c>
    </row>
    <row r="22" spans="2:4" ht="12.75" hidden="1">
      <c r="B22" s="69"/>
      <c r="C22" s="66"/>
      <c r="D22" s="67"/>
    </row>
    <row r="23" spans="2:4" ht="33.75" customHeight="1" hidden="1">
      <c r="B23" s="54"/>
      <c r="C23" s="55"/>
      <c r="D23" s="56"/>
    </row>
  </sheetData>
  <sheetProtection password="E6EE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L19"/>
  <sheetViews>
    <sheetView showRowColHeaders="0" zoomScale="90" zoomScaleNormal="90" zoomScalePageLayoutView="0" workbookViewId="0" topLeftCell="A1">
      <selection activeCell="C8" sqref="C8"/>
    </sheetView>
  </sheetViews>
  <sheetFormatPr defaultColWidth="11.421875" defaultRowHeight="12.75"/>
  <cols>
    <col min="1" max="1" width="7.421875" style="20" customWidth="1"/>
    <col min="2" max="2" width="29.7109375" style="20" customWidth="1"/>
    <col min="3" max="3" width="103.28125" style="20" customWidth="1"/>
    <col min="4" max="4" width="2.57421875" style="20" customWidth="1"/>
    <col min="5" max="5" width="11.140625" style="20" hidden="1" customWidth="1"/>
    <col min="6" max="6" width="17.421875" style="20" hidden="1" customWidth="1"/>
    <col min="7" max="7" width="36.28125" style="20" hidden="1" customWidth="1"/>
    <col min="8" max="8" width="15.00390625" style="20" hidden="1" customWidth="1"/>
    <col min="9" max="9" width="0" style="20" hidden="1" customWidth="1"/>
    <col min="10" max="10" width="18.421875" style="20" customWidth="1"/>
    <col min="11" max="11" width="2.421875" style="20" customWidth="1"/>
    <col min="12" max="12" width="18.57421875" style="20" customWidth="1"/>
    <col min="13" max="16384" width="11.421875" style="20" customWidth="1"/>
  </cols>
  <sheetData>
    <row r="1" ht="38.25" customHeight="1"/>
    <row r="2" ht="90.75" customHeight="1">
      <c r="B2" s="21"/>
    </row>
    <row r="3" spans="2:12" ht="36.75" customHeight="1" thickBot="1">
      <c r="B3" s="23"/>
      <c r="C3" s="24" t="s">
        <v>296</v>
      </c>
      <c r="J3" s="58" t="s">
        <v>414</v>
      </c>
      <c r="K3" s="31"/>
      <c r="L3" s="58" t="s">
        <v>413</v>
      </c>
    </row>
    <row r="4" spans="2:12" ht="18.75" thickBot="1">
      <c r="B4" s="25" t="s">
        <v>143</v>
      </c>
      <c r="C4" s="26" t="s">
        <v>144</v>
      </c>
      <c r="J4" s="30" t="s">
        <v>145</v>
      </c>
      <c r="K4" s="31"/>
      <c r="L4" s="30"/>
    </row>
    <row r="5" spans="6:8" ht="12.75" hidden="1">
      <c r="F5" s="21" t="s">
        <v>570</v>
      </c>
      <c r="G5" s="21" t="s">
        <v>571</v>
      </c>
      <c r="H5" s="21" t="s">
        <v>1</v>
      </c>
    </row>
    <row r="6" ht="12.75" hidden="1">
      <c r="F6" s="20" t="s">
        <v>112</v>
      </c>
    </row>
    <row r="7" spans="2:3" ht="12.75" hidden="1">
      <c r="B7" s="22" t="s">
        <v>545</v>
      </c>
      <c r="C7" s="20" t="s">
        <v>548</v>
      </c>
    </row>
    <row r="8" spans="2:8" ht="22.5" customHeight="1" thickBot="1">
      <c r="B8" s="29" t="s">
        <v>546</v>
      </c>
      <c r="C8" s="27" t="s">
        <v>20</v>
      </c>
      <c r="E8" s="20">
        <f>IF(C8=Texte_SL!$C$5,"","X")</f>
      </c>
      <c r="F8" s="20" t="str">
        <f>C8</f>
        <v>-- bitte auswählen --</v>
      </c>
      <c r="G8" s="20" t="e">
        <f>CONCATENATE("SL",VLOOKUP(C8,Daten_SL!C4:D8,2,FALSE))</f>
        <v>#N/A</v>
      </c>
      <c r="H8" s="20" t="str">
        <f>CONCATENATE(F8,"_I")</f>
        <v>-- bitte auswählen --_I</v>
      </c>
    </row>
    <row r="9" spans="2:8" ht="22.5" customHeight="1" thickBot="1">
      <c r="B9" s="29" t="s">
        <v>559</v>
      </c>
      <c r="C9" s="28" t="s">
        <v>20</v>
      </c>
      <c r="E9" s="20">
        <f>IF(C9=Texte_SL!$C$5,"","X")</f>
      </c>
      <c r="F9" s="20" t="str">
        <f>C9</f>
        <v>-- bitte auswählen --</v>
      </c>
      <c r="G9" s="20" t="str">
        <f>CONCATENATE("SS",F9)</f>
        <v>SS-- bitte auswählen --</v>
      </c>
      <c r="H9" s="20" t="str">
        <f>CONCATENATE(F8,"_",C10,"_",F9)</f>
        <v>-- bitte auswählen --_-- bitte auswählen --_-- bitte auswählen --</v>
      </c>
    </row>
    <row r="10" spans="2:8" ht="22.5" customHeight="1" thickBot="1">
      <c r="B10" s="29" t="s">
        <v>573</v>
      </c>
      <c r="C10" s="27" t="s">
        <v>20</v>
      </c>
      <c r="E10" s="20">
        <f>IF(C10=Texte_SL!$C$5,"","X")</f>
      </c>
      <c r="F10" s="20" t="str">
        <f>C10</f>
        <v>-- bitte auswählen --</v>
      </c>
      <c r="G10" s="20" t="str">
        <f>IF(F10=0,"",IF(OR(F10="910A",F10="2000A"),"910_2000","Standard"))</f>
        <v>Standard</v>
      </c>
      <c r="H10" s="20" t="str">
        <f>CONCATENATE("NH","_",G10)</f>
        <v>NH_Standard</v>
      </c>
    </row>
    <row r="11" spans="2:8" ht="22.5" customHeight="1" thickBot="1">
      <c r="B11" s="29" t="s">
        <v>549</v>
      </c>
      <c r="C11" s="28" t="s">
        <v>20</v>
      </c>
      <c r="E11" s="20">
        <f>IF(C11=Texte_SL!$C$5,"","X")</f>
      </c>
      <c r="F11" s="20" t="str">
        <f>C11</f>
        <v>-- bitte auswählen --</v>
      </c>
      <c r="G11" s="20" t="str">
        <f>CONCATENATE(F8,"_",F9)</f>
        <v>-- bitte auswählen --_-- bitte auswählen --</v>
      </c>
      <c r="H11" s="20" t="str">
        <f>CONCATENATE(F8," ",F9," ",F11," ",F10)</f>
        <v>-- bitte auswählen -- -- bitte auswählen -- -- bitte auswählen -- -- bitte auswählen --</v>
      </c>
    </row>
    <row r="12" spans="2:7" ht="22.5" customHeight="1" thickBot="1">
      <c r="B12" s="29" t="s">
        <v>15</v>
      </c>
      <c r="C12" s="27" t="s">
        <v>20</v>
      </c>
      <c r="E12" s="20">
        <f>IF(C12=Texte_SL!$C$5,"","X")</f>
      </c>
      <c r="F12" s="20" t="str">
        <f>LEFT(C12,2)</f>
        <v>--</v>
      </c>
      <c r="G12" s="20" t="str">
        <f>CONCATENATE(H9,"_",F12)</f>
        <v>-- bitte auswählen --_-- bitte auswählen --_-- bitte auswählen --_--</v>
      </c>
    </row>
    <row r="13" spans="2:5" ht="22.5" customHeight="1" thickBot="1">
      <c r="B13" s="29" t="s">
        <v>32</v>
      </c>
      <c r="C13" s="28" t="s">
        <v>20</v>
      </c>
      <c r="E13" s="20">
        <f>IF(C13=Texte_SL!$C$5,"","X")</f>
      </c>
    </row>
    <row r="14" spans="2:6" ht="22.5" customHeight="1" thickBot="1">
      <c r="B14" s="29" t="s">
        <v>33</v>
      </c>
      <c r="C14" s="27" t="s">
        <v>20</v>
      </c>
      <c r="E14" s="20">
        <f>IF(C14=Texte_SL!$C$5,"","X")</f>
      </c>
      <c r="F14" s="20" t="str">
        <f>CONCATENATE("EV","_",G12)</f>
        <v>EV_-- bitte auswählen --_-- bitte auswählen --_-- bitte auswählen --_--</v>
      </c>
    </row>
    <row r="15" spans="2:6" ht="22.5" customHeight="1" thickBot="1">
      <c r="B15" s="29" t="s">
        <v>34</v>
      </c>
      <c r="C15" s="28" t="s">
        <v>20</v>
      </c>
      <c r="E15" s="20">
        <f>IF(C15=Texte_SL!$C$5,"","X")</f>
      </c>
      <c r="F15" s="20" t="str">
        <f>CONCATENATE("K","_",G12)</f>
        <v>K_-- bitte auswählen --_-- bitte auswählen --_-- bitte auswählen --_--</v>
      </c>
    </row>
    <row r="16" spans="2:6" ht="22.5" customHeight="1" thickBot="1">
      <c r="B16" s="29" t="s">
        <v>449</v>
      </c>
      <c r="C16" s="27" t="s">
        <v>20</v>
      </c>
      <c r="E16" s="20">
        <f>IF(C16=Texte_SL!$C$5,"","X")</f>
      </c>
      <c r="F16" s="20" t="str">
        <f>CONCATENATE("W_",H9)</f>
        <v>W_-- bitte auswählen --_-- bitte auswählen --_-- bitte auswählen --</v>
      </c>
    </row>
    <row r="17" spans="2:8" ht="22.5" customHeight="1" thickBot="1">
      <c r="B17" s="29" t="s">
        <v>450</v>
      </c>
      <c r="C17" s="28" t="s">
        <v>20</v>
      </c>
      <c r="E17" s="20">
        <f>IF(C17=Texte_SL!$C$5,"","X")</f>
      </c>
      <c r="F17" s="20" t="str">
        <f>CONCATENATE("W_",C16)</f>
        <v>W_-- bitte auswählen --</v>
      </c>
      <c r="G17" s="20" t="str">
        <f>IF(C16="Nein",F17,CONCATENATE(F16,"_",F17))</f>
        <v>W_-- bitte auswählen --_-- bitte auswählen --_-- bitte auswählen --_W_-- bitte auswählen --</v>
      </c>
      <c r="H17" s="20" t="str">
        <f>CONCATENATE("VS_",F17)</f>
        <v>VS_W_-- bitte auswählen --</v>
      </c>
    </row>
    <row r="18" spans="2:5" ht="22.5" customHeight="1" thickBot="1">
      <c r="B18" s="29" t="s">
        <v>451</v>
      </c>
      <c r="C18" s="27" t="s">
        <v>20</v>
      </c>
      <c r="E18" s="20">
        <f>IF(C18=Texte_SL!$C$5,"","X")</f>
      </c>
    </row>
    <row r="19" spans="2:5" ht="22.5" customHeight="1" thickBot="1">
      <c r="B19" s="29" t="s">
        <v>452</v>
      </c>
      <c r="C19" s="28" t="s">
        <v>20</v>
      </c>
      <c r="E19" s="20">
        <f>IF(C19=Texte_SL!$C$5,"","X")</f>
      </c>
    </row>
  </sheetData>
  <sheetProtection password="E6EE" sheet="1" objects="1" scenarios="1"/>
  <conditionalFormatting sqref="C8:C19">
    <cfRule type="cellIs" priority="1" dxfId="0" operator="equal" stopIfTrue="1">
      <formula>" -- bitte auswählen --"</formula>
    </cfRule>
  </conditionalFormatting>
  <dataValidations count="12">
    <dataValidation type="list" allowBlank="1" showInputMessage="1" showErrorMessage="1" sqref="C8">
      <formula1>IF($E$9="X",$F$6,INDIRECT($C$7))</formula1>
    </dataValidation>
    <dataValidation type="list" allowBlank="1" showInputMessage="1" showErrorMessage="1" sqref="C9">
      <formula1>IF($E$10="X",$F$6,INDIRECT($C$8))</formula1>
    </dataValidation>
    <dataValidation type="list" allowBlank="1" showInputMessage="1" showErrorMessage="1" sqref="C11">
      <formula1>IF($E$12="X",$F$6,INDIRECT($H$10))</formula1>
    </dataValidation>
    <dataValidation type="list" allowBlank="1" showInputMessage="1" showErrorMessage="1" sqref="C10">
      <formula1>IF($E$11="x",$F$6,INDIRECT($H$8))</formula1>
    </dataValidation>
    <dataValidation type="list" allowBlank="1" showInputMessage="1" showErrorMessage="1" sqref="C12">
      <formula1>IF($E$13="X",$F$6,INDIRECT($G$11))</formula1>
    </dataValidation>
    <dataValidation type="list" allowBlank="1" showInputMessage="1" showErrorMessage="1" sqref="C13">
      <formula1>IF($E$14="X",$F$6,INDIRECT($H$9))</formula1>
    </dataValidation>
    <dataValidation type="list" allowBlank="1" showInputMessage="1" showErrorMessage="1" sqref="C14">
      <formula1>IF($E$15="X",$F$6,INDIRECT($F$14))</formula1>
    </dataValidation>
    <dataValidation type="list" allowBlank="1" showInputMessage="1" showErrorMessage="1" sqref="C15">
      <formula1>IF($E$16="X",$F$6,INDIRECT($F$15))</formula1>
    </dataValidation>
    <dataValidation type="list" allowBlank="1" showInputMessage="1" showErrorMessage="1" sqref="C16">
      <formula1>IF($E$17="X",$F$6,INDIRECT($F$16))</formula1>
    </dataValidation>
    <dataValidation type="list" allowBlank="1" showInputMessage="1" showErrorMessage="1" sqref="C17">
      <formula1>IF($E$18="X",$F$6,INDIRECT($F$17))</formula1>
    </dataValidation>
    <dataValidation type="list" allowBlank="1" showInputMessage="1" showErrorMessage="1" sqref="C18">
      <formula1>IF($E$19="X",$F$6,INDIRECT($G$17))</formula1>
    </dataValidation>
    <dataValidation type="list" allowBlank="1" showInputMessage="1" showErrorMessage="1" sqref="C19">
      <formula1>IF($E$209="X",$F$6,INDIRECT($H$17))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M101"/>
  <sheetViews>
    <sheetView zoomScalePageLayoutView="0" workbookViewId="0" topLeftCell="B1">
      <selection activeCell="D108" sqref="D108"/>
    </sheetView>
  </sheetViews>
  <sheetFormatPr defaultColWidth="11.421875" defaultRowHeight="12.75"/>
  <cols>
    <col min="1" max="1" width="28.28125" style="19" customWidth="1"/>
    <col min="2" max="2" width="8.57421875" style="0" customWidth="1"/>
    <col min="3" max="4" width="31.00390625" style="2" bestFit="1" customWidth="1"/>
    <col min="5" max="5" width="34.28125" style="2" bestFit="1" customWidth="1"/>
    <col min="6" max="7" width="34.28125" style="0" bestFit="1" customWidth="1"/>
    <col min="8" max="8" width="23.8515625" style="0" bestFit="1" customWidth="1"/>
    <col min="9" max="10" width="27.57421875" style="0" bestFit="1" customWidth="1"/>
    <col min="11" max="12" width="25.140625" style="0" bestFit="1" customWidth="1"/>
    <col min="13" max="13" width="26.421875" style="0" bestFit="1" customWidth="1"/>
    <col min="14" max="14" width="22.00390625" style="0" bestFit="1" customWidth="1"/>
  </cols>
  <sheetData>
    <row r="2" spans="1:4" ht="12.75" hidden="1">
      <c r="A2" s="19" t="s">
        <v>545</v>
      </c>
      <c r="B2" s="1" t="s">
        <v>556</v>
      </c>
      <c r="C2" s="14" t="s">
        <v>548</v>
      </c>
      <c r="D2" s="1" t="s">
        <v>556</v>
      </c>
    </row>
    <row r="3" spans="2:4" ht="12.75" hidden="1">
      <c r="B3" s="1"/>
      <c r="C3" s="17" t="s">
        <v>20</v>
      </c>
      <c r="D3"/>
    </row>
    <row r="4" spans="1:4" ht="12.75" hidden="1">
      <c r="A4" s="9"/>
      <c r="B4" s="2"/>
      <c r="C4" s="2" t="s">
        <v>560</v>
      </c>
      <c r="D4" s="2" t="s">
        <v>560</v>
      </c>
    </row>
    <row r="5" spans="1:4" ht="12.75" hidden="1">
      <c r="A5" s="9" t="s">
        <v>548</v>
      </c>
      <c r="B5" s="2" t="s">
        <v>558</v>
      </c>
      <c r="C5" s="2" t="s">
        <v>561</v>
      </c>
      <c r="D5" s="2" t="s">
        <v>22</v>
      </c>
    </row>
    <row r="6" spans="1:4" ht="12.75" hidden="1">
      <c r="A6" s="9"/>
      <c r="B6" s="2"/>
      <c r="C6" s="2" t="s">
        <v>562</v>
      </c>
      <c r="D6" s="2" t="s">
        <v>22</v>
      </c>
    </row>
    <row r="7" spans="3:4" ht="12.75" hidden="1">
      <c r="C7" s="2" t="s">
        <v>563</v>
      </c>
      <c r="D7" s="2" t="s">
        <v>22</v>
      </c>
    </row>
    <row r="8" spans="3:4" ht="12.75" hidden="1">
      <c r="C8" s="2" t="s">
        <v>564</v>
      </c>
      <c r="D8" s="2" t="s">
        <v>564</v>
      </c>
    </row>
    <row r="9" ht="12.75" hidden="1"/>
    <row r="10" spans="1:8" s="1" customFormat="1" ht="12.75" hidden="1">
      <c r="A10" s="19" t="s">
        <v>559</v>
      </c>
      <c r="B10" s="13"/>
      <c r="C10" s="14" t="s">
        <v>560</v>
      </c>
      <c r="D10" s="14" t="s">
        <v>561</v>
      </c>
      <c r="E10" s="14" t="s">
        <v>562</v>
      </c>
      <c r="F10" s="14" t="s">
        <v>563</v>
      </c>
      <c r="G10" s="14" t="s">
        <v>564</v>
      </c>
      <c r="H10" s="14"/>
    </row>
    <row r="11" spans="1:8" s="1" customFormat="1" ht="12.75" hidden="1">
      <c r="A11" s="19"/>
      <c r="B11" s="13"/>
      <c r="C11" s="17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  <c r="H11" s="17"/>
    </row>
    <row r="12" spans="3:8" ht="12.75" hidden="1">
      <c r="C12" s="2" t="s">
        <v>565</v>
      </c>
      <c r="D12" s="2" t="s">
        <v>566</v>
      </c>
      <c r="E12" s="2" t="s">
        <v>566</v>
      </c>
      <c r="F12" s="2" t="s">
        <v>566</v>
      </c>
      <c r="G12" s="2" t="s">
        <v>566</v>
      </c>
      <c r="H12" s="2"/>
    </row>
    <row r="13" ht="12.75" hidden="1">
      <c r="C13" s="2" t="s">
        <v>566</v>
      </c>
    </row>
    <row r="14" ht="12.75" hidden="1">
      <c r="B14" s="13"/>
    </row>
    <row r="15" spans="1:8" ht="12.75" hidden="1">
      <c r="A15" s="13" t="s">
        <v>573</v>
      </c>
      <c r="C15" s="14" t="s">
        <v>583</v>
      </c>
      <c r="D15" s="14" t="s">
        <v>584</v>
      </c>
      <c r="E15" s="14" t="s">
        <v>585</v>
      </c>
      <c r="F15" s="14" t="s">
        <v>586</v>
      </c>
      <c r="G15" s="14" t="s">
        <v>587</v>
      </c>
      <c r="H15" s="14"/>
    </row>
    <row r="16" spans="1:8" s="1" customFormat="1" ht="12.75" hidden="1">
      <c r="A16" s="19"/>
      <c r="B16" s="13"/>
      <c r="C16" s="17" t="s">
        <v>20</v>
      </c>
      <c r="D16" s="17" t="s">
        <v>20</v>
      </c>
      <c r="E16" s="17" t="s">
        <v>20</v>
      </c>
      <c r="F16" s="17" t="s">
        <v>20</v>
      </c>
      <c r="G16" s="17" t="s">
        <v>20</v>
      </c>
      <c r="H16" s="17"/>
    </row>
    <row r="17" spans="3:8" ht="12.75" hidden="1">
      <c r="C17" s="2" t="s">
        <v>574</v>
      </c>
      <c r="D17" s="2" t="s">
        <v>575</v>
      </c>
      <c r="E17" s="2" t="s">
        <v>576</v>
      </c>
      <c r="F17" s="2" t="s">
        <v>578</v>
      </c>
      <c r="G17" s="2" t="s">
        <v>577</v>
      </c>
      <c r="H17" s="2"/>
    </row>
    <row r="18" ht="12.75" hidden="1">
      <c r="F18" t="s">
        <v>579</v>
      </c>
    </row>
    <row r="19" ht="12.75" hidden="1">
      <c r="F19" t="s">
        <v>580</v>
      </c>
    </row>
    <row r="20" ht="12.75" hidden="1">
      <c r="F20" t="s">
        <v>577</v>
      </c>
    </row>
    <row r="21" ht="12.75" hidden="1">
      <c r="F21" t="s">
        <v>581</v>
      </c>
    </row>
    <row r="22" ht="12.75" hidden="1">
      <c r="F22" t="s">
        <v>582</v>
      </c>
    </row>
    <row r="23" ht="12.75" hidden="1"/>
    <row r="24" spans="1:12" ht="12.75" hidden="1">
      <c r="A24" s="13" t="s">
        <v>549</v>
      </c>
      <c r="C24" s="14" t="s">
        <v>2</v>
      </c>
      <c r="D24" s="14" t="s">
        <v>3</v>
      </c>
      <c r="E24" s="14"/>
      <c r="F24" s="14"/>
      <c r="G24" s="14"/>
      <c r="H24" s="14"/>
      <c r="I24" s="14"/>
      <c r="J24" s="14"/>
      <c r="K24" s="14"/>
      <c r="L24" s="14"/>
    </row>
    <row r="25" spans="1:12" ht="12.75" hidden="1">
      <c r="A25" s="13"/>
      <c r="C25" s="17" t="s">
        <v>20</v>
      </c>
      <c r="D25" s="17" t="s">
        <v>20</v>
      </c>
      <c r="E25" s="14"/>
      <c r="F25" s="14"/>
      <c r="G25" s="14"/>
      <c r="H25" s="14"/>
      <c r="I25" s="14"/>
      <c r="J25" s="14"/>
      <c r="K25" s="14"/>
      <c r="L25" s="14"/>
    </row>
    <row r="26" spans="3:6" ht="12.75" hidden="1">
      <c r="C26" s="2" t="s">
        <v>567</v>
      </c>
      <c r="D26" s="2" t="s">
        <v>567</v>
      </c>
      <c r="F26" s="2"/>
    </row>
    <row r="27" spans="3:6" ht="12.75" hidden="1">
      <c r="C27" s="2" t="s">
        <v>568</v>
      </c>
      <c r="F27" s="2"/>
    </row>
    <row r="28" spans="3:6" ht="12.75" hidden="1">
      <c r="C28" s="2" t="s">
        <v>569</v>
      </c>
      <c r="F28" s="2"/>
    </row>
    <row r="29" ht="12.75" hidden="1"/>
    <row r="30" spans="1:8" ht="12.75" hidden="1">
      <c r="A30" s="13" t="s">
        <v>15</v>
      </c>
      <c r="C30" s="14" t="s">
        <v>448</v>
      </c>
      <c r="D30" s="14" t="s">
        <v>60</v>
      </c>
      <c r="E30" s="14" t="s">
        <v>51</v>
      </c>
      <c r="F30" s="14" t="s">
        <v>52</v>
      </c>
      <c r="G30" s="14" t="s">
        <v>53</v>
      </c>
      <c r="H30" s="14" t="s">
        <v>59</v>
      </c>
    </row>
    <row r="31" spans="1:8" ht="12.75" hidden="1">
      <c r="A31" s="13"/>
      <c r="C31" s="17" t="s">
        <v>20</v>
      </c>
      <c r="D31" s="17" t="s">
        <v>20</v>
      </c>
      <c r="E31" s="17" t="s">
        <v>20</v>
      </c>
      <c r="F31" s="17" t="s">
        <v>20</v>
      </c>
      <c r="G31" s="17" t="s">
        <v>20</v>
      </c>
      <c r="H31" s="17" t="s">
        <v>20</v>
      </c>
    </row>
    <row r="32" spans="3:8" ht="12.75" hidden="1">
      <c r="C32" s="2" t="s">
        <v>19</v>
      </c>
      <c r="D32" s="2" t="s">
        <v>18</v>
      </c>
      <c r="E32" s="2" t="s">
        <v>18</v>
      </c>
      <c r="F32" s="2" t="s">
        <v>18</v>
      </c>
      <c r="G32" s="2" t="s">
        <v>18</v>
      </c>
      <c r="H32" s="2" t="s">
        <v>18</v>
      </c>
    </row>
    <row r="33" spans="4:7" ht="12.75" hidden="1">
      <c r="D33" s="2" t="s">
        <v>19</v>
      </c>
      <c r="E33" s="2" t="s">
        <v>19</v>
      </c>
      <c r="F33" s="2" t="s">
        <v>19</v>
      </c>
      <c r="G33" s="2" t="s">
        <v>19</v>
      </c>
    </row>
    <row r="34" ht="12.75" hidden="1"/>
    <row r="35" spans="1:13" ht="12.75" hidden="1">
      <c r="A35" s="13" t="s">
        <v>32</v>
      </c>
      <c r="C35" s="14" t="s">
        <v>67</v>
      </c>
      <c r="D35" s="14" t="s">
        <v>50</v>
      </c>
      <c r="E35" s="14" t="s">
        <v>61</v>
      </c>
      <c r="F35" s="14" t="s">
        <v>62</v>
      </c>
      <c r="G35" s="14" t="s">
        <v>63</v>
      </c>
      <c r="H35" s="14" t="s">
        <v>54</v>
      </c>
      <c r="I35" s="14" t="s">
        <v>55</v>
      </c>
      <c r="J35" s="14" t="s">
        <v>56</v>
      </c>
      <c r="K35" s="14" t="s">
        <v>57</v>
      </c>
      <c r="L35" s="14" t="s">
        <v>58</v>
      </c>
      <c r="M35" s="14" t="s">
        <v>64</v>
      </c>
    </row>
    <row r="36" spans="1:13" ht="12.75" hidden="1">
      <c r="A36" s="13"/>
      <c r="C36" s="17" t="s">
        <v>20</v>
      </c>
      <c r="D36" s="17" t="s">
        <v>20</v>
      </c>
      <c r="E36" s="17" t="s">
        <v>20</v>
      </c>
      <c r="F36" s="17" t="s">
        <v>20</v>
      </c>
      <c r="G36" s="17" t="s">
        <v>20</v>
      </c>
      <c r="H36" s="17" t="s">
        <v>20</v>
      </c>
      <c r="I36" s="17" t="s">
        <v>20</v>
      </c>
      <c r="J36" s="17" t="s">
        <v>20</v>
      </c>
      <c r="K36" s="17" t="s">
        <v>20</v>
      </c>
      <c r="L36" s="17" t="s">
        <v>20</v>
      </c>
      <c r="M36" s="17" t="s">
        <v>20</v>
      </c>
    </row>
    <row r="37" spans="3:13" ht="12.75" hidden="1">
      <c r="C37" s="2" t="s">
        <v>35</v>
      </c>
      <c r="D37" s="2" t="s">
        <v>35</v>
      </c>
      <c r="E37" s="2" t="s">
        <v>36</v>
      </c>
      <c r="F37" s="2" t="s">
        <v>37</v>
      </c>
      <c r="G37" s="2" t="s">
        <v>37</v>
      </c>
      <c r="H37" s="2" t="s">
        <v>44</v>
      </c>
      <c r="I37" s="2" t="s">
        <v>44</v>
      </c>
      <c r="J37" s="2" t="s">
        <v>45</v>
      </c>
      <c r="K37" s="2" t="s">
        <v>45</v>
      </c>
      <c r="L37" s="2" t="s">
        <v>46</v>
      </c>
      <c r="M37" s="2" t="s">
        <v>47</v>
      </c>
    </row>
    <row r="38" spans="3:7" ht="12.75" hidden="1">
      <c r="C38" s="2" t="s">
        <v>39</v>
      </c>
      <c r="D38" s="2" t="s">
        <v>39</v>
      </c>
      <c r="E38" s="2" t="s">
        <v>48</v>
      </c>
      <c r="F38" s="2" t="s">
        <v>48</v>
      </c>
      <c r="G38" s="2" t="s">
        <v>48</v>
      </c>
    </row>
    <row r="39" spans="3:7" ht="12.75" hidden="1">
      <c r="C39" s="2" t="s">
        <v>38</v>
      </c>
      <c r="D39" s="2" t="s">
        <v>38</v>
      </c>
      <c r="F39" s="2" t="s">
        <v>49</v>
      </c>
      <c r="G39" s="2" t="s">
        <v>49</v>
      </c>
    </row>
    <row r="40" spans="3:4" ht="12.75" hidden="1">
      <c r="C40" s="2" t="s">
        <v>42</v>
      </c>
      <c r="D40" s="2" t="s">
        <v>42</v>
      </c>
    </row>
    <row r="41" spans="3:4" ht="12.75" hidden="1">
      <c r="C41" s="2" t="s">
        <v>40</v>
      </c>
      <c r="D41" s="2" t="s">
        <v>43</v>
      </c>
    </row>
    <row r="42" spans="3:4" ht="12.75" hidden="1">
      <c r="C42" s="2" t="s">
        <v>41</v>
      </c>
      <c r="D42" s="2" t="s">
        <v>41</v>
      </c>
    </row>
    <row r="43" ht="12.75" hidden="1"/>
    <row r="44" spans="1:13" ht="12.75" hidden="1">
      <c r="A44" s="13" t="s">
        <v>65</v>
      </c>
      <c r="D44" s="14" t="s">
        <v>82</v>
      </c>
      <c r="E44" s="14" t="s">
        <v>73</v>
      </c>
      <c r="F44" s="14" t="s">
        <v>74</v>
      </c>
      <c r="G44" s="14" t="s">
        <v>75</v>
      </c>
      <c r="H44" s="14" t="s">
        <v>76</v>
      </c>
      <c r="I44" s="14" t="s">
        <v>77</v>
      </c>
      <c r="J44" s="14" t="s">
        <v>78</v>
      </c>
      <c r="K44" s="14" t="s">
        <v>79</v>
      </c>
      <c r="L44" s="14" t="s">
        <v>80</v>
      </c>
      <c r="M44" s="14" t="s">
        <v>81</v>
      </c>
    </row>
    <row r="45" spans="1:13" ht="12.75" hidden="1">
      <c r="A45" s="13"/>
      <c r="D45" s="17" t="s">
        <v>20</v>
      </c>
      <c r="E45" s="17" t="s">
        <v>20</v>
      </c>
      <c r="F45" s="17" t="s">
        <v>20</v>
      </c>
      <c r="G45" s="17" t="s">
        <v>20</v>
      </c>
      <c r="H45" s="17" t="s">
        <v>20</v>
      </c>
      <c r="I45" s="17" t="s">
        <v>20</v>
      </c>
      <c r="J45" s="17" t="s">
        <v>20</v>
      </c>
      <c r="K45" s="17" t="s">
        <v>20</v>
      </c>
      <c r="L45" s="17" t="s">
        <v>20</v>
      </c>
      <c r="M45" s="17" t="s">
        <v>20</v>
      </c>
    </row>
    <row r="46" spans="1:13" ht="12.75" hidden="1">
      <c r="A46" s="13"/>
      <c r="D46" s="17" t="s">
        <v>110</v>
      </c>
      <c r="E46" s="17" t="s">
        <v>110</v>
      </c>
      <c r="F46" s="17" t="s">
        <v>110</v>
      </c>
      <c r="G46" s="17" t="s">
        <v>110</v>
      </c>
      <c r="H46" s="17" t="s">
        <v>110</v>
      </c>
      <c r="I46" s="17" t="s">
        <v>110</v>
      </c>
      <c r="J46" s="17" t="s">
        <v>110</v>
      </c>
      <c r="K46" s="17" t="s">
        <v>110</v>
      </c>
      <c r="L46" s="17" t="s">
        <v>110</v>
      </c>
      <c r="M46" s="17" t="s">
        <v>68</v>
      </c>
    </row>
    <row r="47" spans="1:13" ht="12.75" hidden="1">
      <c r="A47" s="13"/>
      <c r="D47" s="17"/>
      <c r="E47" s="17"/>
      <c r="F47" s="17"/>
      <c r="G47" s="17"/>
      <c r="H47" s="17"/>
      <c r="I47" s="17"/>
      <c r="J47" s="17"/>
      <c r="K47" s="17"/>
      <c r="L47" s="17"/>
      <c r="M47" s="17" t="s">
        <v>110</v>
      </c>
    </row>
    <row r="48" spans="1:13" ht="12.75" hidden="1">
      <c r="A48" s="13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 hidden="1">
      <c r="A49" s="13"/>
      <c r="C49" s="14" t="s">
        <v>72</v>
      </c>
      <c r="D49" s="14" t="s">
        <v>91</v>
      </c>
      <c r="E49" s="14" t="s">
        <v>83</v>
      </c>
      <c r="F49" s="14" t="s">
        <v>84</v>
      </c>
      <c r="G49" s="14" t="s">
        <v>85</v>
      </c>
      <c r="H49" s="14" t="s">
        <v>86</v>
      </c>
      <c r="I49" s="14" t="s">
        <v>87</v>
      </c>
      <c r="J49" s="14" t="s">
        <v>88</v>
      </c>
      <c r="K49" s="14" t="s">
        <v>89</v>
      </c>
      <c r="L49" s="14" t="s">
        <v>90</v>
      </c>
      <c r="M49" s="14"/>
    </row>
    <row r="50" spans="1:13" ht="12.75" hidden="1">
      <c r="A50" s="13"/>
      <c r="C50" s="17" t="s">
        <v>20</v>
      </c>
      <c r="D50" s="17" t="s">
        <v>20</v>
      </c>
      <c r="E50" s="17" t="s">
        <v>20</v>
      </c>
      <c r="F50" s="17" t="s">
        <v>20</v>
      </c>
      <c r="G50" s="17" t="s">
        <v>20</v>
      </c>
      <c r="H50" s="17" t="s">
        <v>20</v>
      </c>
      <c r="I50" s="17" t="s">
        <v>20</v>
      </c>
      <c r="J50" s="17" t="s">
        <v>20</v>
      </c>
      <c r="K50" s="17" t="s">
        <v>20</v>
      </c>
      <c r="L50" s="17" t="s">
        <v>20</v>
      </c>
      <c r="M50" s="17"/>
    </row>
    <row r="51" spans="1:13" ht="12.75" hidden="1">
      <c r="A51" s="13"/>
      <c r="C51" s="17" t="s">
        <v>68</v>
      </c>
      <c r="D51" s="17" t="s">
        <v>68</v>
      </c>
      <c r="E51" s="17" t="s">
        <v>68</v>
      </c>
      <c r="F51" s="17" t="s">
        <v>68</v>
      </c>
      <c r="G51" s="17" t="s">
        <v>68</v>
      </c>
      <c r="H51" s="17" t="s">
        <v>68</v>
      </c>
      <c r="I51" s="17" t="s">
        <v>68</v>
      </c>
      <c r="J51" s="17" t="s">
        <v>68</v>
      </c>
      <c r="K51" s="17" t="s">
        <v>68</v>
      </c>
      <c r="L51" s="17" t="s">
        <v>68</v>
      </c>
      <c r="M51" s="17"/>
    </row>
    <row r="52" spans="1:13" ht="12.75" hidden="1">
      <c r="A52" s="13"/>
      <c r="C52" s="17" t="s">
        <v>110</v>
      </c>
      <c r="D52" s="17" t="s">
        <v>110</v>
      </c>
      <c r="E52" s="17" t="s">
        <v>110</v>
      </c>
      <c r="F52" s="17" t="s">
        <v>110</v>
      </c>
      <c r="G52" s="17" t="s">
        <v>110</v>
      </c>
      <c r="H52" s="17" t="s">
        <v>110</v>
      </c>
      <c r="I52" s="17" t="s">
        <v>110</v>
      </c>
      <c r="J52" s="17" t="s">
        <v>110</v>
      </c>
      <c r="K52" s="17" t="s">
        <v>110</v>
      </c>
      <c r="L52" s="17" t="s">
        <v>110</v>
      </c>
      <c r="M52" s="17"/>
    </row>
    <row r="53" spans="1:13" ht="12.75" hidden="1">
      <c r="A53" s="13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2.75" hidden="1">
      <c r="A54" s="13" t="s">
        <v>66</v>
      </c>
      <c r="D54" s="14" t="s">
        <v>70</v>
      </c>
      <c r="E54" s="14" t="s">
        <v>100</v>
      </c>
      <c r="F54" s="14" t="s">
        <v>92</v>
      </c>
      <c r="G54" s="14" t="s">
        <v>93</v>
      </c>
      <c r="H54" s="14" t="s">
        <v>94</v>
      </c>
      <c r="I54" s="14" t="s">
        <v>95</v>
      </c>
      <c r="J54" s="14" t="s">
        <v>96</v>
      </c>
      <c r="K54" s="14" t="s">
        <v>97</v>
      </c>
      <c r="L54" s="14" t="s">
        <v>98</v>
      </c>
      <c r="M54" s="14" t="s">
        <v>99</v>
      </c>
    </row>
    <row r="55" spans="4:13" ht="12.75" hidden="1">
      <c r="D55" s="17" t="s">
        <v>20</v>
      </c>
      <c r="E55" s="17" t="s">
        <v>20</v>
      </c>
      <c r="F55" s="17" t="s">
        <v>20</v>
      </c>
      <c r="G55" s="17" t="s">
        <v>20</v>
      </c>
      <c r="H55" s="17" t="s">
        <v>20</v>
      </c>
      <c r="I55" s="17" t="s">
        <v>20</v>
      </c>
      <c r="J55" s="17" t="s">
        <v>20</v>
      </c>
      <c r="K55" s="17" t="s">
        <v>20</v>
      </c>
      <c r="L55" s="17" t="s">
        <v>20</v>
      </c>
      <c r="M55" s="17" t="s">
        <v>20</v>
      </c>
    </row>
    <row r="56" spans="4:13" ht="12.75" hidden="1">
      <c r="D56" s="17" t="s">
        <v>110</v>
      </c>
      <c r="E56" s="17" t="s">
        <v>68</v>
      </c>
      <c r="F56" s="17" t="s">
        <v>68</v>
      </c>
      <c r="G56" s="17" t="s">
        <v>68</v>
      </c>
      <c r="H56" s="17" t="s">
        <v>110</v>
      </c>
      <c r="I56" s="17" t="s">
        <v>110</v>
      </c>
      <c r="J56" s="17" t="s">
        <v>110</v>
      </c>
      <c r="K56" s="17" t="s">
        <v>110</v>
      </c>
      <c r="L56" s="17" t="s">
        <v>110</v>
      </c>
      <c r="M56" s="17" t="s">
        <v>110</v>
      </c>
    </row>
    <row r="57" spans="5:7" ht="12.75" hidden="1">
      <c r="E57" s="17" t="s">
        <v>110</v>
      </c>
      <c r="F57" s="17" t="s">
        <v>110</v>
      </c>
      <c r="G57" s="17" t="s">
        <v>110</v>
      </c>
    </row>
    <row r="58" ht="12.75" hidden="1"/>
    <row r="59" spans="3:12" ht="12.75" hidden="1">
      <c r="C59" s="14" t="s">
        <v>69</v>
      </c>
      <c r="D59" s="14" t="s">
        <v>71</v>
      </c>
      <c r="E59" s="14" t="s">
        <v>108</v>
      </c>
      <c r="F59" s="14" t="s">
        <v>101</v>
      </c>
      <c r="G59" s="14" t="s">
        <v>102</v>
      </c>
      <c r="H59" s="14" t="s">
        <v>103</v>
      </c>
      <c r="I59" s="14" t="s">
        <v>104</v>
      </c>
      <c r="J59" s="14" t="s">
        <v>105</v>
      </c>
      <c r="K59" s="14" t="s">
        <v>106</v>
      </c>
      <c r="L59" s="14" t="s">
        <v>107</v>
      </c>
    </row>
    <row r="60" spans="3:12" ht="12.75" hidden="1">
      <c r="C60" s="17" t="s">
        <v>20</v>
      </c>
      <c r="D60" s="17" t="s">
        <v>20</v>
      </c>
      <c r="E60" s="17" t="s">
        <v>20</v>
      </c>
      <c r="F60" s="17" t="s">
        <v>20</v>
      </c>
      <c r="G60" s="17" t="s">
        <v>20</v>
      </c>
      <c r="H60" s="17" t="s">
        <v>20</v>
      </c>
      <c r="I60" s="17" t="s">
        <v>20</v>
      </c>
      <c r="J60" s="17" t="s">
        <v>20</v>
      </c>
      <c r="K60" s="17" t="s">
        <v>20</v>
      </c>
      <c r="L60" s="17" t="s">
        <v>20</v>
      </c>
    </row>
    <row r="61" spans="3:12" ht="12.75" hidden="1">
      <c r="C61" s="17" t="s">
        <v>68</v>
      </c>
      <c r="D61" s="17" t="s">
        <v>110</v>
      </c>
      <c r="E61" s="17" t="s">
        <v>68</v>
      </c>
      <c r="F61" s="17" t="s">
        <v>68</v>
      </c>
      <c r="G61" s="17" t="s">
        <v>68</v>
      </c>
      <c r="H61" s="17" t="s">
        <v>110</v>
      </c>
      <c r="I61" s="17" t="s">
        <v>110</v>
      </c>
      <c r="J61" s="17" t="s">
        <v>110</v>
      </c>
      <c r="K61" s="17" t="s">
        <v>110</v>
      </c>
      <c r="L61" s="17" t="s">
        <v>110</v>
      </c>
    </row>
    <row r="62" spans="3:7" ht="12.75" hidden="1">
      <c r="C62" s="17" t="s">
        <v>110</v>
      </c>
      <c r="E62" s="17" t="s">
        <v>110</v>
      </c>
      <c r="F62" s="17" t="s">
        <v>110</v>
      </c>
      <c r="G62" s="17" t="s">
        <v>110</v>
      </c>
    </row>
    <row r="63" ht="12.75" hidden="1"/>
    <row r="64" spans="1:13" ht="12.75" hidden="1">
      <c r="A64" s="13" t="s">
        <v>453</v>
      </c>
      <c r="C64" s="14" t="s">
        <v>464</v>
      </c>
      <c r="D64" s="14" t="s">
        <v>454</v>
      </c>
      <c r="E64" s="14" t="s">
        <v>455</v>
      </c>
      <c r="F64" s="14" t="s">
        <v>456</v>
      </c>
      <c r="G64" s="14" t="s">
        <v>457</v>
      </c>
      <c r="H64" s="14" t="s">
        <v>458</v>
      </c>
      <c r="I64" s="14" t="s">
        <v>459</v>
      </c>
      <c r="J64" s="14" t="s">
        <v>460</v>
      </c>
      <c r="K64" s="14" t="s">
        <v>461</v>
      </c>
      <c r="L64" s="14" t="s">
        <v>462</v>
      </c>
      <c r="M64" s="14" t="s">
        <v>463</v>
      </c>
    </row>
    <row r="65" spans="1:13" ht="12.75" hidden="1">
      <c r="A65" s="13"/>
      <c r="C65" s="17" t="s">
        <v>20</v>
      </c>
      <c r="D65" s="17" t="s">
        <v>20</v>
      </c>
      <c r="E65" s="17" t="s">
        <v>20</v>
      </c>
      <c r="F65" s="17" t="s">
        <v>20</v>
      </c>
      <c r="G65" s="17" t="s">
        <v>20</v>
      </c>
      <c r="H65" s="17" t="s">
        <v>20</v>
      </c>
      <c r="I65" s="17" t="s">
        <v>20</v>
      </c>
      <c r="J65" s="17" t="s">
        <v>20</v>
      </c>
      <c r="K65" s="17" t="s">
        <v>20</v>
      </c>
      <c r="L65" s="17" t="s">
        <v>20</v>
      </c>
      <c r="M65" s="17" t="s">
        <v>20</v>
      </c>
    </row>
    <row r="66" spans="3:13" ht="12.75" hidden="1">
      <c r="C66" s="17" t="s">
        <v>68</v>
      </c>
      <c r="D66" s="17" t="s">
        <v>110</v>
      </c>
      <c r="E66" s="17" t="s">
        <v>68</v>
      </c>
      <c r="F66" s="17" t="s">
        <v>68</v>
      </c>
      <c r="G66" s="17" t="s">
        <v>68</v>
      </c>
      <c r="H66" s="17" t="s">
        <v>110</v>
      </c>
      <c r="I66" s="17" t="s">
        <v>68</v>
      </c>
      <c r="J66" s="17" t="s">
        <v>68</v>
      </c>
      <c r="K66" s="17" t="s">
        <v>68</v>
      </c>
      <c r="L66" s="17" t="s">
        <v>110</v>
      </c>
      <c r="M66" s="17" t="s">
        <v>110</v>
      </c>
    </row>
    <row r="67" spans="3:11" ht="12.75" hidden="1">
      <c r="C67" s="17" t="s">
        <v>110</v>
      </c>
      <c r="E67" s="17" t="s">
        <v>110</v>
      </c>
      <c r="F67" s="17" t="s">
        <v>110</v>
      </c>
      <c r="G67" s="17" t="s">
        <v>110</v>
      </c>
      <c r="I67" s="17" t="s">
        <v>110</v>
      </c>
      <c r="J67" s="17" t="s">
        <v>110</v>
      </c>
      <c r="K67" s="17" t="s">
        <v>110</v>
      </c>
    </row>
    <row r="68" ht="12.75" hidden="1"/>
    <row r="69" spans="1:4" ht="12.75" hidden="1">
      <c r="A69" s="13" t="s">
        <v>450</v>
      </c>
      <c r="C69" s="14" t="s">
        <v>466</v>
      </c>
      <c r="D69" s="14" t="s">
        <v>465</v>
      </c>
    </row>
    <row r="70" spans="3:4" ht="12.75" hidden="1">
      <c r="C70" s="17" t="s">
        <v>20</v>
      </c>
      <c r="D70" s="17" t="s">
        <v>20</v>
      </c>
    </row>
    <row r="71" spans="3:4" ht="12.75" hidden="1">
      <c r="C71" s="2" t="s">
        <v>467</v>
      </c>
      <c r="D71" s="2" t="s">
        <v>469</v>
      </c>
    </row>
    <row r="72" ht="12.75" hidden="1">
      <c r="C72" s="2" t="s">
        <v>468</v>
      </c>
    </row>
    <row r="73" ht="12.75" hidden="1"/>
    <row r="74" ht="12.75" hidden="1"/>
    <row r="75" spans="1:10" ht="12.75" hidden="1">
      <c r="A75" s="13" t="s">
        <v>451</v>
      </c>
      <c r="C75" s="14" t="s">
        <v>465</v>
      </c>
      <c r="D75" s="14" t="s">
        <v>485</v>
      </c>
      <c r="E75" s="14" t="s">
        <v>479</v>
      </c>
      <c r="F75" s="14" t="s">
        <v>480</v>
      </c>
      <c r="G75" s="14" t="s">
        <v>481</v>
      </c>
      <c r="H75" s="14" t="s">
        <v>482</v>
      </c>
      <c r="I75" s="14" t="s">
        <v>483</v>
      </c>
      <c r="J75" s="14" t="s">
        <v>484</v>
      </c>
    </row>
    <row r="76" spans="3:10" ht="12.75" hidden="1">
      <c r="C76" s="17" t="s">
        <v>20</v>
      </c>
      <c r="D76" s="17" t="s">
        <v>20</v>
      </c>
      <c r="E76" s="17" t="s">
        <v>20</v>
      </c>
      <c r="F76" s="17" t="s">
        <v>20</v>
      </c>
      <c r="G76" s="17" t="s">
        <v>20</v>
      </c>
      <c r="H76" s="17" t="s">
        <v>20</v>
      </c>
      <c r="I76" s="17" t="s">
        <v>20</v>
      </c>
      <c r="J76" s="17" t="s">
        <v>20</v>
      </c>
    </row>
    <row r="77" spans="3:10" ht="12.75" hidden="1">
      <c r="C77" s="2" t="s">
        <v>469</v>
      </c>
      <c r="D77" t="s">
        <v>470</v>
      </c>
      <c r="E77" t="s">
        <v>471</v>
      </c>
      <c r="F77" t="s">
        <v>488</v>
      </c>
      <c r="G77" t="s">
        <v>490</v>
      </c>
      <c r="H77" t="s">
        <v>496</v>
      </c>
      <c r="I77" t="s">
        <v>490</v>
      </c>
      <c r="J77" t="s">
        <v>490</v>
      </c>
    </row>
    <row r="78" spans="4:10" ht="12.75" hidden="1">
      <c r="D78" t="s">
        <v>471</v>
      </c>
      <c r="E78" t="s">
        <v>486</v>
      </c>
      <c r="F78" t="s">
        <v>489</v>
      </c>
      <c r="G78" t="s">
        <v>491</v>
      </c>
      <c r="H78" t="s">
        <v>497</v>
      </c>
      <c r="I78" t="s">
        <v>491</v>
      </c>
      <c r="J78" t="s">
        <v>491</v>
      </c>
    </row>
    <row r="79" spans="4:10" ht="12.75" hidden="1">
      <c r="D79" t="s">
        <v>472</v>
      </c>
      <c r="E79" t="s">
        <v>487</v>
      </c>
      <c r="F79" t="s">
        <v>490</v>
      </c>
      <c r="G79" t="s">
        <v>494</v>
      </c>
      <c r="H79" t="s">
        <v>502</v>
      </c>
      <c r="I79" t="s">
        <v>494</v>
      </c>
      <c r="J79" t="s">
        <v>494</v>
      </c>
    </row>
    <row r="80" spans="4:10" ht="12.75" hidden="1">
      <c r="D80" t="s">
        <v>473</v>
      </c>
      <c r="E80" t="s">
        <v>474</v>
      </c>
      <c r="F80" t="s">
        <v>491</v>
      </c>
      <c r="G80" t="s">
        <v>495</v>
      </c>
      <c r="H80" t="s">
        <v>503</v>
      </c>
      <c r="I80" t="s">
        <v>495</v>
      </c>
      <c r="J80" t="s">
        <v>495</v>
      </c>
    </row>
    <row r="81" spans="4:10" ht="12.75" hidden="1">
      <c r="D81" t="s">
        <v>474</v>
      </c>
      <c r="E81" t="s">
        <v>488</v>
      </c>
      <c r="F81" t="s">
        <v>494</v>
      </c>
      <c r="G81" t="s">
        <v>496</v>
      </c>
      <c r="H81" t="s">
        <v>504</v>
      </c>
      <c r="I81" t="s">
        <v>496</v>
      </c>
      <c r="J81" t="s">
        <v>496</v>
      </c>
    </row>
    <row r="82" spans="4:10" ht="12.75" hidden="1">
      <c r="D82" t="s">
        <v>475</v>
      </c>
      <c r="E82" t="s">
        <v>489</v>
      </c>
      <c r="F82" t="s">
        <v>495</v>
      </c>
      <c r="G82" t="s">
        <v>497</v>
      </c>
      <c r="H82" t="s">
        <v>505</v>
      </c>
      <c r="I82" t="s">
        <v>497</v>
      </c>
      <c r="J82" t="s">
        <v>497</v>
      </c>
    </row>
    <row r="83" spans="4:10" ht="12.75" hidden="1">
      <c r="D83" t="s">
        <v>476</v>
      </c>
      <c r="E83" t="s">
        <v>490</v>
      </c>
      <c r="F83" t="s">
        <v>496</v>
      </c>
      <c r="G83" t="s">
        <v>502</v>
      </c>
      <c r="H83" t="s">
        <v>135</v>
      </c>
      <c r="I83" t="s">
        <v>502</v>
      </c>
      <c r="J83" t="s">
        <v>502</v>
      </c>
    </row>
    <row r="84" spans="4:10" ht="12.75" hidden="1">
      <c r="D84" t="s">
        <v>477</v>
      </c>
      <c r="E84" t="s">
        <v>491</v>
      </c>
      <c r="F84" t="s">
        <v>497</v>
      </c>
      <c r="G84" t="s">
        <v>503</v>
      </c>
      <c r="H84" t="s">
        <v>500</v>
      </c>
      <c r="I84" t="s">
        <v>503</v>
      </c>
      <c r="J84" t="s">
        <v>503</v>
      </c>
    </row>
    <row r="85" spans="4:10" ht="12.75" hidden="1">
      <c r="D85" t="s">
        <v>478</v>
      </c>
      <c r="E85" t="s">
        <v>475</v>
      </c>
      <c r="F85" t="s">
        <v>492</v>
      </c>
      <c r="G85" t="s">
        <v>504</v>
      </c>
      <c r="H85" t="s">
        <v>501</v>
      </c>
      <c r="I85" t="s">
        <v>504</v>
      </c>
      <c r="J85" t="s">
        <v>504</v>
      </c>
    </row>
    <row r="86" spans="5:10" ht="12.75" hidden="1">
      <c r="E86" t="s">
        <v>476</v>
      </c>
      <c r="F86" t="s">
        <v>493</v>
      </c>
      <c r="G86" t="s">
        <v>505</v>
      </c>
      <c r="H86" t="s">
        <v>506</v>
      </c>
      <c r="I86" t="s">
        <v>505</v>
      </c>
      <c r="J86" t="s">
        <v>505</v>
      </c>
    </row>
    <row r="87" spans="5:10" ht="12.75" hidden="1">
      <c r="E87" t="s">
        <v>477</v>
      </c>
      <c r="F87" t="s">
        <v>498</v>
      </c>
      <c r="G87" t="s">
        <v>492</v>
      </c>
      <c r="H87" t="s">
        <v>507</v>
      </c>
      <c r="I87" t="s">
        <v>492</v>
      </c>
      <c r="J87" t="s">
        <v>492</v>
      </c>
    </row>
    <row r="88" spans="5:10" ht="12.75" hidden="1">
      <c r="E88" t="s">
        <v>478</v>
      </c>
      <c r="F88" t="s">
        <v>499</v>
      </c>
      <c r="G88" t="s">
        <v>493</v>
      </c>
      <c r="H88" t="s">
        <v>508</v>
      </c>
      <c r="I88" t="s">
        <v>493</v>
      </c>
      <c r="J88" t="s">
        <v>493</v>
      </c>
    </row>
    <row r="89" spans="5:10" ht="12.75" hidden="1">
      <c r="E89" t="s">
        <v>492</v>
      </c>
      <c r="F89" t="s">
        <v>500</v>
      </c>
      <c r="G89" t="s">
        <v>498</v>
      </c>
      <c r="H89" t="s">
        <v>509</v>
      </c>
      <c r="I89" t="s">
        <v>498</v>
      </c>
      <c r="J89" t="s">
        <v>498</v>
      </c>
    </row>
    <row r="90" spans="5:10" ht="12.75" hidden="1">
      <c r="E90" t="s">
        <v>493</v>
      </c>
      <c r="F90" t="s">
        <v>501</v>
      </c>
      <c r="G90" t="s">
        <v>499</v>
      </c>
      <c r="I90" t="s">
        <v>499</v>
      </c>
      <c r="J90" t="s">
        <v>499</v>
      </c>
    </row>
    <row r="91" spans="7:10" ht="12.75" hidden="1">
      <c r="G91" t="s">
        <v>500</v>
      </c>
      <c r="I91" t="s">
        <v>500</v>
      </c>
      <c r="J91" t="s">
        <v>500</v>
      </c>
    </row>
    <row r="92" spans="7:10" ht="12.75" hidden="1">
      <c r="G92" t="s">
        <v>501</v>
      </c>
      <c r="I92" t="s">
        <v>501</v>
      </c>
      <c r="J92" t="s">
        <v>501</v>
      </c>
    </row>
    <row r="93" spans="7:10" ht="12.75" hidden="1">
      <c r="G93" t="s">
        <v>506</v>
      </c>
      <c r="I93" t="s">
        <v>506</v>
      </c>
      <c r="J93" t="s">
        <v>506</v>
      </c>
    </row>
    <row r="94" spans="7:10" ht="12.75" hidden="1">
      <c r="G94" t="s">
        <v>507</v>
      </c>
      <c r="I94" t="s">
        <v>507</v>
      </c>
      <c r="J94" t="s">
        <v>507</v>
      </c>
    </row>
    <row r="95" spans="7:10" ht="12.75" hidden="1">
      <c r="G95" t="s">
        <v>508</v>
      </c>
      <c r="I95" t="s">
        <v>508</v>
      </c>
      <c r="J95" t="s">
        <v>508</v>
      </c>
    </row>
    <row r="96" spans="7:10" ht="12.75" hidden="1">
      <c r="G96" t="s">
        <v>509</v>
      </c>
      <c r="I96" t="s">
        <v>509</v>
      </c>
      <c r="J96" t="s">
        <v>509</v>
      </c>
    </row>
    <row r="97" ht="12.75" hidden="1"/>
    <row r="98" spans="1:4" ht="12.75" hidden="1">
      <c r="A98" s="13" t="s">
        <v>452</v>
      </c>
      <c r="C98" s="14" t="s">
        <v>136</v>
      </c>
      <c r="D98" s="14" t="s">
        <v>137</v>
      </c>
    </row>
    <row r="99" spans="3:4" ht="12.75" hidden="1">
      <c r="C99" s="17" t="s">
        <v>20</v>
      </c>
      <c r="D99" s="17" t="s">
        <v>20</v>
      </c>
    </row>
    <row r="100" spans="3:4" ht="12.75" hidden="1">
      <c r="C100" s="17" t="s">
        <v>68</v>
      </c>
      <c r="D100" s="2" t="s">
        <v>469</v>
      </c>
    </row>
    <row r="101" ht="15" customHeight="1" hidden="1">
      <c r="C101" s="17" t="s">
        <v>110</v>
      </c>
    </row>
    <row r="102" ht="12.75" hidden="1"/>
    <row r="103" ht="12.75" hidden="1"/>
    <row r="104" ht="12.75" hidden="1"/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N179"/>
  <sheetViews>
    <sheetView zoomScalePageLayoutView="0" workbookViewId="0" topLeftCell="B1">
      <selection activeCell="B2" sqref="A2:IV184"/>
    </sheetView>
  </sheetViews>
  <sheetFormatPr defaultColWidth="11.421875" defaultRowHeight="12.75"/>
  <cols>
    <col min="1" max="1" width="11.421875" style="7" customWidth="1"/>
    <col min="2" max="2" width="36.00390625" style="5" bestFit="1" customWidth="1"/>
    <col min="3" max="3" width="92.00390625" style="5" customWidth="1"/>
    <col min="4" max="4" width="25.421875" style="5" customWidth="1"/>
    <col min="5" max="5" width="12.28125" style="5" bestFit="1" customWidth="1"/>
    <col min="6" max="16384" width="11.421875" style="5" customWidth="1"/>
  </cols>
  <sheetData>
    <row r="2" ht="18.75" hidden="1">
      <c r="B2" s="57" t="s">
        <v>443</v>
      </c>
    </row>
    <row r="3" ht="12.75" hidden="1"/>
    <row r="4" spans="1:3" s="12" customFormat="1" ht="15" hidden="1">
      <c r="A4" s="11" t="s">
        <v>554</v>
      </c>
      <c r="B4" s="12" t="s">
        <v>555</v>
      </c>
      <c r="C4" s="12" t="s">
        <v>553</v>
      </c>
    </row>
    <row r="5" spans="2:3" ht="12.75" hidden="1">
      <c r="B5" s="8" t="s">
        <v>550</v>
      </c>
      <c r="C5" s="17" t="s">
        <v>20</v>
      </c>
    </row>
    <row r="6" spans="1:3" ht="127.5" hidden="1">
      <c r="A6" s="7">
        <v>1</v>
      </c>
      <c r="B6" s="3" t="s">
        <v>115</v>
      </c>
      <c r="C6" s="4" t="s">
        <v>251</v>
      </c>
    </row>
    <row r="7" spans="2:3" ht="12.75" hidden="1">
      <c r="B7" s="3"/>
      <c r="C7" s="4"/>
    </row>
    <row r="8" spans="2:14" ht="127.5" hidden="1">
      <c r="B8" s="3" t="s">
        <v>116</v>
      </c>
      <c r="C8" s="4" t="s">
        <v>295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65.75" hidden="1">
      <c r="B9" s="3" t="s">
        <v>117</v>
      </c>
      <c r="C9" s="4" t="s">
        <v>297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204" hidden="1">
      <c r="B10" s="3" t="s">
        <v>118</v>
      </c>
      <c r="C10" s="4" t="s">
        <v>298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2:14" ht="216.75" hidden="1">
      <c r="B11" s="3" t="s">
        <v>119</v>
      </c>
      <c r="C11" s="4" t="s">
        <v>299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2:14" ht="204" hidden="1">
      <c r="B12" s="3" t="s">
        <v>120</v>
      </c>
      <c r="C12" s="4" t="s">
        <v>180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216.75" hidden="1">
      <c r="B13" s="3" t="s">
        <v>121</v>
      </c>
      <c r="C13" s="4" t="s">
        <v>179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228" customHeight="1" hidden="1">
      <c r="B14" s="3" t="s">
        <v>122</v>
      </c>
      <c r="C14" s="4" t="s">
        <v>300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264" customHeight="1" hidden="1">
      <c r="B15" s="3" t="s">
        <v>123</v>
      </c>
      <c r="C15" s="4" t="s">
        <v>301</v>
      </c>
      <c r="D15" s="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4" ht="221.25" customHeight="1" hidden="1">
      <c r="B16" s="3" t="s">
        <v>124</v>
      </c>
      <c r="C16" s="4" t="s">
        <v>302</v>
      </c>
      <c r="D16" s="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255.75" customHeight="1" hidden="1">
      <c r="B17" s="3" t="s">
        <v>125</v>
      </c>
      <c r="C17" s="4" t="s">
        <v>303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261.75" customHeight="1" hidden="1">
      <c r="B18" s="3" t="s">
        <v>126</v>
      </c>
      <c r="C18" s="4" t="s">
        <v>304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2:14" ht="261.75" customHeight="1" hidden="1">
      <c r="B19" s="3" t="s">
        <v>127</v>
      </c>
      <c r="C19" s="4" t="s">
        <v>305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2:14" ht="219" customHeight="1" hidden="1">
      <c r="B20" s="3" t="s">
        <v>128</v>
      </c>
      <c r="C20" s="4" t="s">
        <v>341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2:14" ht="236.25" customHeight="1" hidden="1">
      <c r="B21" s="3" t="s">
        <v>132</v>
      </c>
      <c r="C21" s="4" t="s">
        <v>344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2:14" ht="204" hidden="1">
      <c r="B22" s="3" t="s">
        <v>129</v>
      </c>
      <c r="C22" s="4" t="s">
        <v>345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2:14" ht="229.5" hidden="1">
      <c r="B23" s="3" t="s">
        <v>134</v>
      </c>
      <c r="C23" s="4" t="s">
        <v>346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91.25" hidden="1">
      <c r="B24" s="3" t="s">
        <v>130</v>
      </c>
      <c r="C24" s="4" t="s">
        <v>343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ht="229.5" customHeight="1" hidden="1">
      <c r="B25" s="3" t="s">
        <v>133</v>
      </c>
      <c r="C25" s="4" t="s">
        <v>342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81.75" customHeight="1" hidden="1">
      <c r="B26" s="3" t="s">
        <v>131</v>
      </c>
      <c r="C26" s="4" t="s">
        <v>447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2:3" ht="12.75" hidden="1">
      <c r="B27" s="3"/>
      <c r="C27" s="4"/>
    </row>
    <row r="28" spans="1:2" ht="12.75" hidden="1">
      <c r="A28" s="7">
        <v>2</v>
      </c>
      <c r="B28" s="10" t="s">
        <v>559</v>
      </c>
    </row>
    <row r="29" spans="2:3" ht="12.75" hidden="1">
      <c r="B29" s="2" t="s">
        <v>565</v>
      </c>
      <c r="C29" s="5" t="s">
        <v>23</v>
      </c>
    </row>
    <row r="30" spans="2:3" ht="12.75" hidden="1">
      <c r="B30" s="2" t="s">
        <v>566</v>
      </c>
      <c r="C30" s="5" t="s">
        <v>24</v>
      </c>
    </row>
    <row r="31" ht="12.75" hidden="1">
      <c r="B31" s="2"/>
    </row>
    <row r="32" ht="12.75" hidden="1">
      <c r="B32" s="2"/>
    </row>
    <row r="33" ht="12.75" hidden="1">
      <c r="B33" s="9" t="s">
        <v>546</v>
      </c>
    </row>
    <row r="34" spans="1:3" ht="12.75" hidden="1">
      <c r="A34" s="7">
        <v>2</v>
      </c>
      <c r="B34" s="2" t="s">
        <v>560</v>
      </c>
      <c r="C34" s="5" t="s">
        <v>27</v>
      </c>
    </row>
    <row r="35" spans="2:3" ht="12.75" hidden="1">
      <c r="B35" s="2" t="s">
        <v>561</v>
      </c>
      <c r="C35" s="5" t="s">
        <v>28</v>
      </c>
    </row>
    <row r="36" spans="2:3" ht="12.75" hidden="1">
      <c r="B36" s="2" t="s">
        <v>562</v>
      </c>
      <c r="C36" s="5" t="s">
        <v>29</v>
      </c>
    </row>
    <row r="37" spans="2:3" ht="12.75" hidden="1">
      <c r="B37" s="2" t="s">
        <v>563</v>
      </c>
      <c r="C37" s="5" t="s">
        <v>30</v>
      </c>
    </row>
    <row r="38" spans="2:3" ht="12.75" hidden="1">
      <c r="B38" s="2" t="s">
        <v>564</v>
      </c>
      <c r="C38" s="5" t="s">
        <v>31</v>
      </c>
    </row>
    <row r="39" ht="12.75" hidden="1"/>
    <row r="40" ht="12.75" hidden="1">
      <c r="B40" s="10" t="s">
        <v>549</v>
      </c>
    </row>
    <row r="41" spans="2:3" ht="12.75" hidden="1">
      <c r="B41" s="17" t="s">
        <v>2</v>
      </c>
      <c r="C41" s="2" t="s">
        <v>17</v>
      </c>
    </row>
    <row r="42" spans="2:3" ht="12.75" hidden="1">
      <c r="B42" s="17" t="s">
        <v>3</v>
      </c>
      <c r="C42" s="2" t="s">
        <v>16</v>
      </c>
    </row>
    <row r="43" ht="12.75" hidden="1"/>
    <row r="44" spans="3:4" ht="12.75" hidden="1">
      <c r="C44" s="10" t="s">
        <v>572</v>
      </c>
      <c r="D44" s="6" t="s">
        <v>25</v>
      </c>
    </row>
    <row r="45" spans="2:4" ht="12.75" hidden="1">
      <c r="B45" s="15" t="s">
        <v>588</v>
      </c>
      <c r="C45" s="15" t="s">
        <v>306</v>
      </c>
      <c r="D45" s="15" t="s">
        <v>552</v>
      </c>
    </row>
    <row r="46" spans="2:4" ht="12.75" hidden="1">
      <c r="B46" s="15" t="s">
        <v>589</v>
      </c>
      <c r="C46" s="15" t="s">
        <v>310</v>
      </c>
      <c r="D46" s="15" t="s">
        <v>552</v>
      </c>
    </row>
    <row r="47" spans="2:4" ht="12.75" hidden="1">
      <c r="B47" s="15" t="s">
        <v>590</v>
      </c>
      <c r="C47" s="15" t="s">
        <v>312</v>
      </c>
      <c r="D47" s="15" t="s">
        <v>552</v>
      </c>
    </row>
    <row r="48" spans="2:4" ht="12.75" hidden="1">
      <c r="B48" s="2" t="s">
        <v>591</v>
      </c>
      <c r="C48" s="2" t="s">
        <v>306</v>
      </c>
      <c r="D48" s="2" t="s">
        <v>315</v>
      </c>
    </row>
    <row r="49" spans="2:4" ht="12.75" hidden="1">
      <c r="B49" s="2" t="s">
        <v>592</v>
      </c>
      <c r="C49" s="2" t="s">
        <v>310</v>
      </c>
      <c r="D49" s="2" t="s">
        <v>316</v>
      </c>
    </row>
    <row r="50" spans="2:4" ht="12.75" hidden="1">
      <c r="B50" s="2" t="s">
        <v>593</v>
      </c>
      <c r="C50" s="2" t="s">
        <v>312</v>
      </c>
      <c r="D50" s="2" t="s">
        <v>317</v>
      </c>
    </row>
    <row r="51" spans="2:4" ht="12.75" hidden="1">
      <c r="B51" s="15" t="s">
        <v>596</v>
      </c>
      <c r="C51" s="15" t="s">
        <v>306</v>
      </c>
      <c r="D51" s="15" t="s">
        <v>26</v>
      </c>
    </row>
    <row r="52" spans="2:4" ht="12.75" hidden="1">
      <c r="B52" s="15" t="s">
        <v>594</v>
      </c>
      <c r="C52" s="15" t="s">
        <v>310</v>
      </c>
      <c r="D52" s="15" t="s">
        <v>26</v>
      </c>
    </row>
    <row r="53" spans="2:4" ht="12.75" hidden="1">
      <c r="B53" s="15" t="s">
        <v>595</v>
      </c>
      <c r="C53" s="15" t="s">
        <v>313</v>
      </c>
      <c r="D53" s="15" t="s">
        <v>26</v>
      </c>
    </row>
    <row r="54" spans="2:4" ht="12.75" hidden="1">
      <c r="B54" s="2" t="s">
        <v>598</v>
      </c>
      <c r="C54" s="2" t="s">
        <v>307</v>
      </c>
      <c r="D54" s="2" t="s">
        <v>26</v>
      </c>
    </row>
    <row r="55" spans="2:4" ht="12.75" hidden="1">
      <c r="B55" s="2" t="s">
        <v>599</v>
      </c>
      <c r="C55" s="2" t="s">
        <v>310</v>
      </c>
      <c r="D55" s="2" t="s">
        <v>26</v>
      </c>
    </row>
    <row r="56" spans="2:4" ht="12.75" hidden="1">
      <c r="B56" s="2" t="s">
        <v>597</v>
      </c>
      <c r="C56" s="2" t="s">
        <v>313</v>
      </c>
      <c r="D56" s="2" t="s">
        <v>26</v>
      </c>
    </row>
    <row r="57" spans="2:4" ht="12.75" hidden="1">
      <c r="B57" s="15" t="s">
        <v>601</v>
      </c>
      <c r="C57" s="15" t="s">
        <v>307</v>
      </c>
      <c r="D57" s="15" t="s">
        <v>26</v>
      </c>
    </row>
    <row r="58" spans="2:4" ht="12.75" hidden="1">
      <c r="B58" s="15" t="s">
        <v>602</v>
      </c>
      <c r="C58" s="15" t="s">
        <v>310</v>
      </c>
      <c r="D58" s="15" t="s">
        <v>26</v>
      </c>
    </row>
    <row r="59" spans="2:4" ht="12.75" hidden="1">
      <c r="B59" s="15" t="s">
        <v>600</v>
      </c>
      <c r="C59" s="15" t="s">
        <v>312</v>
      </c>
      <c r="D59" s="15" t="s">
        <v>26</v>
      </c>
    </row>
    <row r="60" spans="2:4" ht="12.75" hidden="1">
      <c r="B60" s="2" t="s">
        <v>4</v>
      </c>
      <c r="C60" s="2" t="s">
        <v>312</v>
      </c>
      <c r="D60" s="2" t="s">
        <v>551</v>
      </c>
    </row>
    <row r="61" spans="2:4" ht="12.75" hidden="1">
      <c r="B61" s="15" t="s">
        <v>7</v>
      </c>
      <c r="C61" s="15" t="s">
        <v>308</v>
      </c>
      <c r="D61" s="15" t="s">
        <v>26</v>
      </c>
    </row>
    <row r="62" spans="2:4" ht="12.75" hidden="1">
      <c r="B62" s="15" t="s">
        <v>5</v>
      </c>
      <c r="C62" s="15" t="s">
        <v>311</v>
      </c>
      <c r="D62" s="15" t="s">
        <v>26</v>
      </c>
    </row>
    <row r="63" spans="2:4" ht="12.75" hidden="1">
      <c r="B63" s="15" t="s">
        <v>6</v>
      </c>
      <c r="C63" s="15" t="s">
        <v>314</v>
      </c>
      <c r="D63" s="15" t="s">
        <v>26</v>
      </c>
    </row>
    <row r="64" spans="2:4" ht="12.75" hidden="1">
      <c r="B64" s="16" t="s">
        <v>9</v>
      </c>
      <c r="C64" s="16" t="s">
        <v>307</v>
      </c>
      <c r="D64" s="16" t="s">
        <v>552</v>
      </c>
    </row>
    <row r="65" spans="2:4" ht="12.75" hidden="1">
      <c r="B65" s="16" t="s">
        <v>10</v>
      </c>
      <c r="C65" s="16" t="s">
        <v>310</v>
      </c>
      <c r="D65" s="16" t="s">
        <v>552</v>
      </c>
    </row>
    <row r="66" spans="2:4" ht="12.75" hidden="1">
      <c r="B66" s="16" t="s">
        <v>8</v>
      </c>
      <c r="C66" s="16" t="s">
        <v>312</v>
      </c>
      <c r="D66" s="16" t="s">
        <v>552</v>
      </c>
    </row>
    <row r="67" spans="2:4" ht="12.75" hidden="1">
      <c r="B67" s="15" t="s">
        <v>13</v>
      </c>
      <c r="C67" s="15" t="s">
        <v>309</v>
      </c>
      <c r="D67" s="15" t="s">
        <v>552</v>
      </c>
    </row>
    <row r="68" spans="2:4" ht="12.75" hidden="1">
      <c r="B68" s="15" t="s">
        <v>11</v>
      </c>
      <c r="C68" s="15" t="s">
        <v>310</v>
      </c>
      <c r="D68" s="15" t="s">
        <v>552</v>
      </c>
    </row>
    <row r="69" spans="2:4" ht="12.75" hidden="1">
      <c r="B69" s="15" t="s">
        <v>12</v>
      </c>
      <c r="C69" s="15" t="s">
        <v>312</v>
      </c>
      <c r="D69" s="15" t="s">
        <v>552</v>
      </c>
    </row>
    <row r="70" spans="2:4" ht="12.75" hidden="1">
      <c r="B70" s="16" t="s">
        <v>14</v>
      </c>
      <c r="C70" s="16" t="s">
        <v>312</v>
      </c>
      <c r="D70" s="16" t="s">
        <v>551</v>
      </c>
    </row>
    <row r="71" spans="2:4" ht="12.75" hidden="1">
      <c r="B71" s="15" t="s">
        <v>604</v>
      </c>
      <c r="C71" s="15" t="s">
        <v>307</v>
      </c>
      <c r="D71" s="15" t="s">
        <v>551</v>
      </c>
    </row>
    <row r="72" spans="2:4" ht="12.75" hidden="1">
      <c r="B72" s="15" t="s">
        <v>0</v>
      </c>
      <c r="C72" s="15" t="s">
        <v>310</v>
      </c>
      <c r="D72" s="15" t="s">
        <v>551</v>
      </c>
    </row>
    <row r="73" spans="2:4" ht="12.75" hidden="1">
      <c r="B73" s="15" t="s">
        <v>603</v>
      </c>
      <c r="C73" s="15" t="s">
        <v>312</v>
      </c>
      <c r="D73" s="15" t="s">
        <v>551</v>
      </c>
    </row>
    <row r="74" ht="12.75" hidden="1">
      <c r="E74" s="2"/>
    </row>
    <row r="75" ht="12.75" hidden="1">
      <c r="B75" s="10" t="s">
        <v>32</v>
      </c>
    </row>
    <row r="76" spans="2:3" ht="12.75" hidden="1">
      <c r="B76" s="2" t="s">
        <v>35</v>
      </c>
      <c r="C76" s="18" t="s">
        <v>35</v>
      </c>
    </row>
    <row r="77" spans="2:3" ht="12.75" hidden="1">
      <c r="B77" s="2" t="s">
        <v>36</v>
      </c>
      <c r="C77" s="2" t="s">
        <v>36</v>
      </c>
    </row>
    <row r="78" spans="2:3" ht="12.75" hidden="1">
      <c r="B78" s="2" t="s">
        <v>37</v>
      </c>
      <c r="C78" s="2" t="s">
        <v>37</v>
      </c>
    </row>
    <row r="79" spans="2:3" ht="12.75" hidden="1">
      <c r="B79" s="2" t="s">
        <v>44</v>
      </c>
      <c r="C79" s="2" t="s">
        <v>44</v>
      </c>
    </row>
    <row r="80" spans="2:3" ht="12.75" hidden="1">
      <c r="B80" s="2" t="s">
        <v>45</v>
      </c>
      <c r="C80" s="2" t="s">
        <v>45</v>
      </c>
    </row>
    <row r="81" spans="2:3" ht="12.75" hidden="1">
      <c r="B81" s="2" t="s">
        <v>46</v>
      </c>
      <c r="C81" s="2" t="s">
        <v>46</v>
      </c>
    </row>
    <row r="82" spans="2:3" ht="12.75" hidden="1">
      <c r="B82" s="2" t="s">
        <v>47</v>
      </c>
      <c r="C82" s="2" t="s">
        <v>47</v>
      </c>
    </row>
    <row r="83" spans="2:3" ht="12.75" hidden="1">
      <c r="B83" s="2" t="s">
        <v>39</v>
      </c>
      <c r="C83" s="18" t="s">
        <v>39</v>
      </c>
    </row>
    <row r="84" spans="2:3" ht="12.75" hidden="1">
      <c r="B84" s="2" t="s">
        <v>38</v>
      </c>
      <c r="C84" s="18" t="s">
        <v>38</v>
      </c>
    </row>
    <row r="85" spans="2:3" ht="12.75" hidden="1">
      <c r="B85" s="2" t="s">
        <v>42</v>
      </c>
      <c r="C85" s="18" t="s">
        <v>42</v>
      </c>
    </row>
    <row r="86" spans="2:3" ht="12.75" hidden="1">
      <c r="B86" s="2" t="s">
        <v>43</v>
      </c>
      <c r="C86" s="18" t="s">
        <v>43</v>
      </c>
    </row>
    <row r="87" spans="2:3" ht="12.75" hidden="1">
      <c r="B87" s="2" t="s">
        <v>40</v>
      </c>
      <c r="C87" s="2" t="s">
        <v>40</v>
      </c>
    </row>
    <row r="88" spans="2:3" ht="12.75" hidden="1">
      <c r="B88" s="2" t="s">
        <v>41</v>
      </c>
      <c r="C88" s="2" t="s">
        <v>41</v>
      </c>
    </row>
    <row r="89" spans="2:3" ht="12.75" hidden="1">
      <c r="B89" s="2" t="s">
        <v>48</v>
      </c>
      <c r="C89" s="2" t="s">
        <v>48</v>
      </c>
    </row>
    <row r="90" spans="2:3" ht="12.75" hidden="1">
      <c r="B90" s="2" t="s">
        <v>49</v>
      </c>
      <c r="C90" s="2" t="s">
        <v>49</v>
      </c>
    </row>
    <row r="91" ht="12.75" hidden="1"/>
    <row r="92" ht="12.75" hidden="1">
      <c r="B92" s="10" t="s">
        <v>111</v>
      </c>
    </row>
    <row r="93" spans="2:3" ht="12.75" hidden="1">
      <c r="B93" s="5" t="s">
        <v>113</v>
      </c>
      <c r="C93" s="5" t="s">
        <v>114</v>
      </c>
    </row>
    <row r="94" ht="12.75" hidden="1">
      <c r="B94" s="5" t="s">
        <v>109</v>
      </c>
    </row>
    <row r="95" ht="12.75" hidden="1"/>
    <row r="96" ht="12.75" hidden="1">
      <c r="B96" s="10" t="s">
        <v>66</v>
      </c>
    </row>
    <row r="97" spans="2:3" ht="38.25" hidden="1">
      <c r="B97" s="5" t="s">
        <v>113</v>
      </c>
      <c r="C97" s="4" t="s">
        <v>142</v>
      </c>
    </row>
    <row r="98" ht="12.75" hidden="1">
      <c r="B98" s="5" t="s">
        <v>109</v>
      </c>
    </row>
    <row r="99" ht="12.75" hidden="1"/>
    <row r="100" ht="12.75" hidden="1">
      <c r="B100" s="10" t="s">
        <v>138</v>
      </c>
    </row>
    <row r="101" spans="2:3" ht="12.75" hidden="1">
      <c r="B101" s="5" t="s">
        <v>113</v>
      </c>
      <c r="C101" s="5" t="s">
        <v>139</v>
      </c>
    </row>
    <row r="102" ht="12.75" hidden="1">
      <c r="B102" s="5" t="s">
        <v>109</v>
      </c>
    </row>
    <row r="103" ht="12.75" hidden="1"/>
    <row r="104" ht="12.75" hidden="1">
      <c r="B104" s="10" t="s">
        <v>450</v>
      </c>
    </row>
    <row r="105" ht="12.75" hidden="1">
      <c r="B105" s="2" t="s">
        <v>469</v>
      </c>
    </row>
    <row r="106" spans="2:3" ht="12.75" hidden="1">
      <c r="B106" s="2" t="s">
        <v>467</v>
      </c>
      <c r="C106" s="2" t="s">
        <v>467</v>
      </c>
    </row>
    <row r="107" spans="2:3" ht="12.75" hidden="1">
      <c r="B107" s="2" t="s">
        <v>468</v>
      </c>
      <c r="C107" s="2" t="s">
        <v>468</v>
      </c>
    </row>
    <row r="108" ht="12.75" hidden="1"/>
    <row r="109" ht="12.75" hidden="1">
      <c r="B109" s="10" t="s">
        <v>451</v>
      </c>
    </row>
    <row r="110" ht="12.75" hidden="1">
      <c r="B110" s="2" t="s">
        <v>469</v>
      </c>
    </row>
    <row r="111" spans="2:3" ht="12.75" hidden="1">
      <c r="B111" t="s">
        <v>470</v>
      </c>
      <c r="C111" t="s">
        <v>470</v>
      </c>
    </row>
    <row r="112" spans="2:3" ht="12.75" hidden="1">
      <c r="B112" t="s">
        <v>471</v>
      </c>
      <c r="C112" t="s">
        <v>471</v>
      </c>
    </row>
    <row r="113" spans="2:3" ht="12.75" hidden="1">
      <c r="B113" t="s">
        <v>472</v>
      </c>
      <c r="C113" t="s">
        <v>472</v>
      </c>
    </row>
    <row r="114" spans="2:3" ht="12.75" hidden="1">
      <c r="B114" t="s">
        <v>473</v>
      </c>
      <c r="C114" t="s">
        <v>473</v>
      </c>
    </row>
    <row r="115" spans="2:3" ht="12.75" hidden="1">
      <c r="B115" t="s">
        <v>474</v>
      </c>
      <c r="C115" t="s">
        <v>474</v>
      </c>
    </row>
    <row r="116" spans="2:3" ht="12.75" hidden="1">
      <c r="B116" t="s">
        <v>475</v>
      </c>
      <c r="C116" t="s">
        <v>475</v>
      </c>
    </row>
    <row r="117" spans="2:3" ht="12.75" hidden="1">
      <c r="B117" t="s">
        <v>476</v>
      </c>
      <c r="C117" t="s">
        <v>476</v>
      </c>
    </row>
    <row r="118" spans="2:3" ht="12.75" hidden="1">
      <c r="B118" t="s">
        <v>477</v>
      </c>
      <c r="C118" t="s">
        <v>477</v>
      </c>
    </row>
    <row r="119" spans="2:3" ht="12.75" hidden="1">
      <c r="B119" t="s">
        <v>478</v>
      </c>
      <c r="C119" t="s">
        <v>478</v>
      </c>
    </row>
    <row r="120" spans="2:3" ht="12.75" hidden="1">
      <c r="B120" t="s">
        <v>471</v>
      </c>
      <c r="C120" t="s">
        <v>471</v>
      </c>
    </row>
    <row r="121" spans="2:3" ht="12.75" hidden="1">
      <c r="B121" t="s">
        <v>486</v>
      </c>
      <c r="C121" t="s">
        <v>486</v>
      </c>
    </row>
    <row r="122" spans="2:3" ht="12.75" hidden="1">
      <c r="B122" t="s">
        <v>487</v>
      </c>
      <c r="C122" t="s">
        <v>487</v>
      </c>
    </row>
    <row r="123" spans="2:3" ht="12.75" hidden="1">
      <c r="B123" t="s">
        <v>474</v>
      </c>
      <c r="C123" t="s">
        <v>474</v>
      </c>
    </row>
    <row r="124" spans="2:3" ht="12.75" hidden="1">
      <c r="B124" t="s">
        <v>488</v>
      </c>
      <c r="C124" t="s">
        <v>488</v>
      </c>
    </row>
    <row r="125" spans="2:3" ht="12.75" hidden="1">
      <c r="B125" t="s">
        <v>489</v>
      </c>
      <c r="C125" t="s">
        <v>489</v>
      </c>
    </row>
    <row r="126" spans="2:3" ht="12.75" hidden="1">
      <c r="B126" t="s">
        <v>490</v>
      </c>
      <c r="C126" t="s">
        <v>490</v>
      </c>
    </row>
    <row r="127" spans="2:3" ht="12.75" hidden="1">
      <c r="B127" t="s">
        <v>491</v>
      </c>
      <c r="C127" t="s">
        <v>491</v>
      </c>
    </row>
    <row r="128" spans="2:3" ht="12.75" hidden="1">
      <c r="B128" t="s">
        <v>475</v>
      </c>
      <c r="C128" t="s">
        <v>475</v>
      </c>
    </row>
    <row r="129" spans="2:3" ht="12.75" hidden="1">
      <c r="B129" t="s">
        <v>476</v>
      </c>
      <c r="C129" t="s">
        <v>476</v>
      </c>
    </row>
    <row r="130" spans="2:3" ht="12.75" hidden="1">
      <c r="B130" t="s">
        <v>477</v>
      </c>
      <c r="C130" t="s">
        <v>477</v>
      </c>
    </row>
    <row r="131" spans="2:3" ht="12.75" hidden="1">
      <c r="B131" t="s">
        <v>478</v>
      </c>
      <c r="C131" t="s">
        <v>478</v>
      </c>
    </row>
    <row r="132" spans="2:3" ht="12.75" hidden="1">
      <c r="B132" t="s">
        <v>492</v>
      </c>
      <c r="C132" t="s">
        <v>492</v>
      </c>
    </row>
    <row r="133" spans="2:3" ht="12.75" hidden="1">
      <c r="B133" t="s">
        <v>493</v>
      </c>
      <c r="C133" t="s">
        <v>493</v>
      </c>
    </row>
    <row r="134" spans="2:3" ht="12.75" hidden="1">
      <c r="B134" t="s">
        <v>494</v>
      </c>
      <c r="C134" t="s">
        <v>494</v>
      </c>
    </row>
    <row r="135" spans="2:3" ht="12.75" hidden="1">
      <c r="B135" t="s">
        <v>495</v>
      </c>
      <c r="C135" t="s">
        <v>495</v>
      </c>
    </row>
    <row r="136" spans="2:3" ht="12.75" hidden="1">
      <c r="B136" t="s">
        <v>496</v>
      </c>
      <c r="C136" t="s">
        <v>496</v>
      </c>
    </row>
    <row r="137" spans="2:3" ht="12.75" hidden="1">
      <c r="B137" t="s">
        <v>497</v>
      </c>
      <c r="C137" t="s">
        <v>497</v>
      </c>
    </row>
    <row r="138" spans="2:3" ht="12.75" hidden="1">
      <c r="B138" t="s">
        <v>502</v>
      </c>
      <c r="C138" t="s">
        <v>502</v>
      </c>
    </row>
    <row r="139" spans="2:3" ht="12.75" hidden="1">
      <c r="B139" t="s">
        <v>503</v>
      </c>
      <c r="C139" t="s">
        <v>503</v>
      </c>
    </row>
    <row r="140" spans="2:3" ht="12.75" hidden="1">
      <c r="B140" t="s">
        <v>504</v>
      </c>
      <c r="C140" t="s">
        <v>504</v>
      </c>
    </row>
    <row r="141" spans="2:3" ht="12.75" hidden="1">
      <c r="B141" t="s">
        <v>505</v>
      </c>
      <c r="C141" t="s">
        <v>505</v>
      </c>
    </row>
    <row r="142" spans="2:3" ht="12.75" hidden="1">
      <c r="B142" t="s">
        <v>492</v>
      </c>
      <c r="C142" t="s">
        <v>492</v>
      </c>
    </row>
    <row r="143" spans="2:3" ht="12.75" hidden="1">
      <c r="B143" t="s">
        <v>493</v>
      </c>
      <c r="C143" t="s">
        <v>493</v>
      </c>
    </row>
    <row r="144" spans="2:3" ht="12.75" hidden="1">
      <c r="B144" t="s">
        <v>498</v>
      </c>
      <c r="C144" t="s">
        <v>498</v>
      </c>
    </row>
    <row r="145" spans="2:3" ht="12.75" hidden="1">
      <c r="B145" t="s">
        <v>499</v>
      </c>
      <c r="C145" t="s">
        <v>499</v>
      </c>
    </row>
    <row r="146" spans="2:3" ht="12.75" hidden="1">
      <c r="B146" t="s">
        <v>500</v>
      </c>
      <c r="C146" t="s">
        <v>500</v>
      </c>
    </row>
    <row r="147" spans="2:3" ht="12.75" hidden="1">
      <c r="B147" t="s">
        <v>501</v>
      </c>
      <c r="C147" t="s">
        <v>501</v>
      </c>
    </row>
    <row r="148" spans="2:3" ht="12.75" hidden="1">
      <c r="B148" t="s">
        <v>506</v>
      </c>
      <c r="C148" t="s">
        <v>506</v>
      </c>
    </row>
    <row r="149" spans="2:3" ht="12.75" hidden="1">
      <c r="B149" t="s">
        <v>507</v>
      </c>
      <c r="C149" t="s">
        <v>507</v>
      </c>
    </row>
    <row r="150" spans="2:3" ht="12.75" hidden="1">
      <c r="B150" t="s">
        <v>508</v>
      </c>
      <c r="C150" t="s">
        <v>508</v>
      </c>
    </row>
    <row r="151" spans="2:3" ht="12.75" hidden="1">
      <c r="B151" t="s">
        <v>509</v>
      </c>
      <c r="C151" t="s">
        <v>509</v>
      </c>
    </row>
    <row r="152" spans="2:3" ht="12.75" hidden="1">
      <c r="B152" t="s">
        <v>135</v>
      </c>
      <c r="C152" t="s">
        <v>135</v>
      </c>
    </row>
    <row r="153" ht="12.75" hidden="1"/>
    <row r="154" ht="12.75" hidden="1">
      <c r="B154" s="10" t="s">
        <v>140</v>
      </c>
    </row>
    <row r="155" ht="12.75" hidden="1">
      <c r="B155" s="2" t="s">
        <v>469</v>
      </c>
    </row>
    <row r="156" spans="2:3" ht="25.5" hidden="1">
      <c r="B156" s="5" t="s">
        <v>113</v>
      </c>
      <c r="C156" s="4" t="s">
        <v>141</v>
      </c>
    </row>
    <row r="157" ht="12.75" hidden="1">
      <c r="B157" s="5" t="s">
        <v>109</v>
      </c>
    </row>
    <row r="158" ht="12.75" hidden="1"/>
    <row r="159" ht="12.75" hidden="1">
      <c r="B159" s="10" t="s">
        <v>252</v>
      </c>
    </row>
    <row r="160" spans="2:3" ht="12.75" hidden="1">
      <c r="B160" s="5" t="s">
        <v>272</v>
      </c>
      <c r="C160" s="5" t="s">
        <v>255</v>
      </c>
    </row>
    <row r="161" spans="2:3" ht="12.75" hidden="1">
      <c r="B161" s="5" t="s">
        <v>273</v>
      </c>
      <c r="C161" s="5" t="s">
        <v>256</v>
      </c>
    </row>
    <row r="162" spans="2:3" ht="12.75" hidden="1">
      <c r="B162" s="5" t="s">
        <v>274</v>
      </c>
      <c r="C162" s="5" t="s">
        <v>257</v>
      </c>
    </row>
    <row r="163" spans="2:3" ht="12.75" hidden="1">
      <c r="B163" s="5" t="s">
        <v>267</v>
      </c>
      <c r="C163" s="5" t="s">
        <v>259</v>
      </c>
    </row>
    <row r="164" spans="2:3" ht="12.75" hidden="1">
      <c r="B164" s="5" t="s">
        <v>268</v>
      </c>
      <c r="C164" s="5" t="s">
        <v>258</v>
      </c>
    </row>
    <row r="165" spans="2:3" ht="12.75" hidden="1">
      <c r="B165" s="5" t="s">
        <v>266</v>
      </c>
      <c r="C165" s="5" t="s">
        <v>260</v>
      </c>
    </row>
    <row r="166" spans="2:3" ht="12.75" hidden="1">
      <c r="B166" s="5" t="s">
        <v>265</v>
      </c>
      <c r="C166" s="5" t="s">
        <v>261</v>
      </c>
    </row>
    <row r="167" spans="2:3" ht="12.75" hidden="1">
      <c r="B167" s="5" t="s">
        <v>269</v>
      </c>
      <c r="C167" s="5" t="s">
        <v>262</v>
      </c>
    </row>
    <row r="168" spans="2:3" ht="12.75" hidden="1">
      <c r="B168" s="5" t="s">
        <v>270</v>
      </c>
      <c r="C168" s="5" t="s">
        <v>263</v>
      </c>
    </row>
    <row r="169" spans="2:3" ht="12.75" hidden="1">
      <c r="B169" s="5" t="s">
        <v>276</v>
      </c>
      <c r="C169" s="5" t="s">
        <v>285</v>
      </c>
    </row>
    <row r="170" spans="2:3" ht="12.75" hidden="1">
      <c r="B170" s="5" t="s">
        <v>275</v>
      </c>
      <c r="C170" s="5" t="s">
        <v>286</v>
      </c>
    </row>
    <row r="171" spans="2:3" ht="12.75" hidden="1">
      <c r="B171" s="5" t="s">
        <v>277</v>
      </c>
      <c r="C171" s="5" t="s">
        <v>287</v>
      </c>
    </row>
    <row r="172" spans="2:3" ht="12.75" hidden="1">
      <c r="B172" s="5" t="s">
        <v>278</v>
      </c>
      <c r="C172" s="5" t="s">
        <v>288</v>
      </c>
    </row>
    <row r="173" spans="2:3" ht="12.75" hidden="1">
      <c r="B173" s="5" t="s">
        <v>279</v>
      </c>
      <c r="C173" s="5" t="s">
        <v>289</v>
      </c>
    </row>
    <row r="174" spans="2:3" ht="12.75" hidden="1">
      <c r="B174" s="5" t="s">
        <v>280</v>
      </c>
      <c r="C174" s="5" t="s">
        <v>290</v>
      </c>
    </row>
    <row r="175" spans="2:3" ht="12.75" hidden="1">
      <c r="B175" s="5" t="s">
        <v>281</v>
      </c>
      <c r="C175" s="5" t="s">
        <v>291</v>
      </c>
    </row>
    <row r="176" spans="2:3" ht="12.75" hidden="1">
      <c r="B176" s="5" t="s">
        <v>282</v>
      </c>
      <c r="C176" s="5" t="s">
        <v>292</v>
      </c>
    </row>
    <row r="177" spans="2:3" ht="12.75" hidden="1">
      <c r="B177" s="5" t="s">
        <v>283</v>
      </c>
      <c r="C177" s="5" t="s">
        <v>293</v>
      </c>
    </row>
    <row r="178" spans="2:3" ht="12.75" hidden="1">
      <c r="B178" s="5" t="s">
        <v>284</v>
      </c>
      <c r="C178" s="5" t="s">
        <v>294</v>
      </c>
    </row>
    <row r="179" spans="2:3" ht="12.75" hidden="1">
      <c r="B179" s="5" t="s">
        <v>271</v>
      </c>
      <c r="C179" s="5" t="s">
        <v>264</v>
      </c>
    </row>
    <row r="180" ht="12.75" hidden="1"/>
    <row r="181" ht="12.75" hidden="1"/>
    <row r="182" ht="12.75" hidden="1"/>
    <row r="183" ht="12.75" hidden="1"/>
    <row r="184" ht="12.75" hidden="1"/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8:J24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33" customWidth="1"/>
    <col min="2" max="2" width="27.57421875" style="35" customWidth="1"/>
    <col min="3" max="3" width="3.00390625" style="33" customWidth="1"/>
    <col min="4" max="4" width="71.8515625" style="36" customWidth="1"/>
    <col min="5" max="5" width="2.28125" style="33" customWidth="1"/>
    <col min="6" max="6" width="11.421875" style="33" customWidth="1"/>
    <col min="7" max="7" width="13.00390625" style="33" customWidth="1"/>
    <col min="8" max="16384" width="11.421875" style="33" customWidth="1"/>
  </cols>
  <sheetData>
    <row r="1" ht="37.5" customHeight="1"/>
    <row r="8" spans="2:10" ht="323.25" customHeight="1">
      <c r="B8" s="48" t="s">
        <v>21</v>
      </c>
      <c r="C8" s="49"/>
      <c r="D8" s="47">
        <f>IF(Formular_SL!C8=Texte_SL!C5,"",VLOOKUP(Formular_SL!G12,Texte_SL!B6:C84,2,FALSE))</f>
      </c>
      <c r="E8" s="32"/>
      <c r="F8" s="32"/>
      <c r="G8" s="32"/>
      <c r="H8" s="32"/>
      <c r="I8" s="32"/>
      <c r="J8" s="32"/>
    </row>
    <row r="9" spans="2:10" ht="12.75">
      <c r="B9" s="50" t="s">
        <v>546</v>
      </c>
      <c r="C9" s="51"/>
      <c r="D9" s="52">
        <f>IF(Formular_SL!C8=Texte_SL!C5,"",VLOOKUP(Formular_SL!C8,Texte_SL!B34:C38,2,FALSE))</f>
      </c>
      <c r="E9" s="34"/>
      <c r="F9" s="34"/>
      <c r="G9" s="34"/>
      <c r="H9" s="34"/>
      <c r="I9" s="34"/>
      <c r="J9" s="34"/>
    </row>
    <row r="10" spans="2:4" ht="12.75">
      <c r="B10" s="50" t="s">
        <v>559</v>
      </c>
      <c r="C10" s="51"/>
      <c r="D10" s="53">
        <f>IF(Formular_SL!C9=Texte_SL!C5,"",VLOOKUP(Formular_SL!C9,Texte_SL!B6:C84,2,FALSE))</f>
      </c>
    </row>
    <row r="11" spans="2:4" ht="25.5">
      <c r="B11" s="45" t="s">
        <v>146</v>
      </c>
      <c r="C11" s="51"/>
      <c r="D11" s="53">
        <f>IF(Formular_SL!C11=Texte_SL!C5,"",VLOOKUP(Formular_SL!H10,Texte_SL!$B$6:$C$89,2,FALSE))</f>
      </c>
    </row>
    <row r="12" spans="2:4" ht="12.75">
      <c r="B12" s="50" t="s">
        <v>573</v>
      </c>
      <c r="C12" s="51"/>
      <c r="D12" s="53">
        <f>IF(Formular_SL!C10=Texte_SL!C5,"",Formular_SL!C10)</f>
      </c>
    </row>
    <row r="13" spans="2:4" ht="14.25" customHeight="1">
      <c r="B13" s="50" t="s">
        <v>572</v>
      </c>
      <c r="C13" s="51"/>
      <c r="D13" s="53">
        <f>IF(Formular_SL!C11=Texte_SL!C5,"",VLOOKUP(Formular_SL!H11,Texte_SL!$B$46:$D$74,2,FALSE))</f>
      </c>
    </row>
    <row r="14" spans="2:4" ht="25.5">
      <c r="B14" s="45" t="s">
        <v>147</v>
      </c>
      <c r="C14" s="51"/>
      <c r="D14" s="53">
        <f>IF(Formular_SL!C11=Texte_SL!C5,"",VLOOKUP(Formular_SL!H11,Texte_SL!$B$46:$D$74,3,FALSE))</f>
      </c>
    </row>
    <row r="15" spans="2:4" ht="12.75">
      <c r="B15" s="50" t="s">
        <v>15</v>
      </c>
      <c r="C15" s="51"/>
      <c r="D15" s="53">
        <f>IF(Formular_SL!C12=Texte_SL!C5,"",Formular_SL!C12)</f>
      </c>
    </row>
    <row r="16" spans="2:4" ht="12.75">
      <c r="B16" s="50" t="s">
        <v>32</v>
      </c>
      <c r="C16" s="51"/>
      <c r="D16" s="53">
        <f>IF(Formular_SL!C13=Texte_SL!C5,"",VLOOKUP(Formular_SL!C13,Texte_SL!$B$76:$C$92,2,FALSE))</f>
      </c>
    </row>
    <row r="17" spans="2:4" ht="12.75">
      <c r="B17" s="50">
        <f>IF(Formular_SL!C14="JA","Schaltstellunganzeige","")</f>
      </c>
      <c r="C17" s="51"/>
      <c r="D17" s="67">
        <f>IF(Formular_SL!C14=Texte_SL!C5,"",VLOOKUP(Formular_SL!C14,Texte_SL!$B$93:$C$94,2,FALSE))</f>
      </c>
    </row>
    <row r="18" spans="2:4" ht="12.75">
      <c r="B18" s="50">
        <f>IF(Formular_SL!C15="JA","Sicherungsüberwachung","")</f>
      </c>
      <c r="C18" s="51"/>
      <c r="D18" s="53">
        <f>IF(Formular_SL!C15=Texte_SL!C5,"",VLOOKUP(Formular_SL!C15,Texte_SL!$B$97:$C$98,2,FALSE))</f>
      </c>
    </row>
    <row r="19" spans="2:4" ht="12.75">
      <c r="B19" s="50">
        <f>IF(Formular_SL!C16="JA","Integrierte Wandlermessung","")</f>
      </c>
      <c r="C19" s="51"/>
      <c r="D19" s="53">
        <f>IF(Formular_SL!C16=Texte_SL!C5,"",VLOOKUP(Formular_SL!C16,Texte_SL!$B$101:$C$102,2,FALSE))</f>
      </c>
    </row>
    <row r="20" spans="2:4" ht="12.75">
      <c r="B20" s="50">
        <f>IF(Formular_SL!C16="JA","Messung","")</f>
      </c>
      <c r="C20" s="51"/>
      <c r="D20" s="53">
        <f>IF(Formular_SL!C17=Texte_SL!C5,"",VLOOKUP(Formular_SL!C17,Texte_SL!$B$105:$C$107,2,FALSE))</f>
      </c>
    </row>
    <row r="21" spans="2:4" ht="12.75" hidden="1">
      <c r="B21" s="50">
        <f>IF(Formular_SL!C16="JA","Wandlerverhältnis","")</f>
      </c>
      <c r="C21" s="51"/>
      <c r="D21" s="53">
        <f>IF(Formular_SL!C18=Texte_SL!C5,"",VLOOKUP(Formular_SL!C18,Texte_SL!$B$110:$C$152,2,FALSE))</f>
      </c>
    </row>
    <row r="22" spans="2:4" ht="33.75" customHeight="1">
      <c r="B22" s="50">
        <f>IF(Formular_SL!C16="JA","Verdrahtungszubehör","")</f>
      </c>
      <c r="C22" s="51"/>
      <c r="D22" s="53">
        <f>IF(Formular_SL!C19=Texte_SL!C5,"",VLOOKUP(Formular_SL!C19,Texte_SL!$B$155:$C$157,2,FALSE))</f>
      </c>
    </row>
    <row r="23" spans="2:4" ht="12.75">
      <c r="B23" s="50" t="s">
        <v>253</v>
      </c>
      <c r="C23" s="51"/>
      <c r="D23" s="67" t="s">
        <v>254</v>
      </c>
    </row>
    <row r="24" spans="2:4" ht="12.75">
      <c r="B24" s="50" t="s">
        <v>252</v>
      </c>
      <c r="C24" s="51"/>
      <c r="D24" s="53">
        <f>IF(Formular_SL!C12=Texte_SL!C5,"",VLOOKUP(Formular_SL!G12,Texte_SL!B159:C179,2,FALSE))</f>
      </c>
    </row>
  </sheetData>
  <sheetProtection password="E6EE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2:L19"/>
  <sheetViews>
    <sheetView showRowColHeaders="0" zoomScale="90" zoomScaleNormal="90" zoomScalePageLayoutView="0" workbookViewId="0" topLeftCell="A1">
      <selection activeCell="C8" sqref="C8"/>
    </sheetView>
  </sheetViews>
  <sheetFormatPr defaultColWidth="11.421875" defaultRowHeight="12.75"/>
  <cols>
    <col min="1" max="1" width="7.8515625" style="20" customWidth="1"/>
    <col min="2" max="2" width="29.7109375" style="20" customWidth="1"/>
    <col min="3" max="3" width="103.28125" style="20" customWidth="1"/>
    <col min="4" max="4" width="2.57421875" style="20" customWidth="1"/>
    <col min="5" max="5" width="11.140625" style="20" hidden="1" customWidth="1"/>
    <col min="6" max="6" width="17.421875" style="20" hidden="1" customWidth="1"/>
    <col min="7" max="7" width="37.140625" style="20" hidden="1" customWidth="1"/>
    <col min="8" max="8" width="51.7109375" style="20" hidden="1" customWidth="1"/>
    <col min="9" max="9" width="11.421875" style="20" hidden="1" customWidth="1"/>
    <col min="10" max="10" width="18.421875" style="20" customWidth="1"/>
    <col min="11" max="11" width="2.421875" style="20" customWidth="1"/>
    <col min="12" max="12" width="18.57421875" style="20" customWidth="1"/>
    <col min="13" max="16384" width="11.421875" style="20" customWidth="1"/>
  </cols>
  <sheetData>
    <row r="1" ht="42" customHeight="1"/>
    <row r="2" ht="90.75" customHeight="1">
      <c r="B2" s="21"/>
    </row>
    <row r="3" spans="2:12" ht="36.75" customHeight="1" thickBot="1">
      <c r="B3" s="23"/>
      <c r="C3" s="24" t="s">
        <v>296</v>
      </c>
      <c r="J3" s="58" t="s">
        <v>445</v>
      </c>
      <c r="K3" s="31"/>
      <c r="L3" s="58" t="s">
        <v>446</v>
      </c>
    </row>
    <row r="4" spans="2:12" ht="18.75" thickBot="1">
      <c r="B4" s="25" t="s">
        <v>143</v>
      </c>
      <c r="C4" s="26" t="s">
        <v>144</v>
      </c>
      <c r="J4" s="30" t="s">
        <v>145</v>
      </c>
      <c r="K4" s="31"/>
      <c r="L4" s="30"/>
    </row>
    <row r="5" spans="6:8" ht="12.75" hidden="1">
      <c r="F5" s="21" t="s">
        <v>570</v>
      </c>
      <c r="G5" s="21" t="s">
        <v>571</v>
      </c>
      <c r="H5" s="21" t="s">
        <v>1</v>
      </c>
    </row>
    <row r="6" ht="12.75" hidden="1">
      <c r="F6" s="20" t="s">
        <v>112</v>
      </c>
    </row>
    <row r="7" spans="2:3" ht="12.75" hidden="1">
      <c r="B7" s="22" t="s">
        <v>545</v>
      </c>
      <c r="C7" s="20" t="s">
        <v>547</v>
      </c>
    </row>
    <row r="8" spans="2:8" ht="22.5" customHeight="1" thickBot="1">
      <c r="B8" s="29" t="s">
        <v>546</v>
      </c>
      <c r="C8" s="27" t="s">
        <v>20</v>
      </c>
      <c r="E8" s="20">
        <f>IF(C8=Texte_SL!$C$5,"","X")</f>
      </c>
      <c r="F8" s="20" t="str">
        <f>C8</f>
        <v>-- bitte auswählen --</v>
      </c>
      <c r="G8" s="20" t="e">
        <f>CONCATENATE("L_",VLOOKUP(C8,Daten_L!C4:D8,2,FALSE))</f>
        <v>#N/A</v>
      </c>
      <c r="H8" s="20" t="str">
        <f>CONCATENATE("L_",F8,"_I")</f>
        <v>L_-- bitte auswählen --_I</v>
      </c>
    </row>
    <row r="9" spans="2:8" ht="22.5" customHeight="1" thickBot="1">
      <c r="B9" s="29" t="s">
        <v>559</v>
      </c>
      <c r="C9" s="28" t="s">
        <v>20</v>
      </c>
      <c r="E9" s="20">
        <f>IF(C9=Texte_SL!$C$5,"","X")</f>
      </c>
      <c r="F9" s="20" t="str">
        <f>C9</f>
        <v>-- bitte auswählen --</v>
      </c>
      <c r="G9" s="20" t="str">
        <f>CONCATENATE("SS",F9)</f>
        <v>SS-- bitte auswählen --</v>
      </c>
      <c r="H9" s="20" t="str">
        <f>CONCATENATE("L_",F8,"_",C10,"_",F9)</f>
        <v>L_-- bitte auswählen --_-- bitte auswählen --_-- bitte auswählen --</v>
      </c>
    </row>
    <row r="10" spans="2:8" ht="22.5" customHeight="1" thickBot="1">
      <c r="B10" s="29" t="s">
        <v>573</v>
      </c>
      <c r="C10" s="27" t="s">
        <v>20</v>
      </c>
      <c r="E10" s="20">
        <f>IF(C10=Texte_SL!$C$5,"","X")</f>
      </c>
      <c r="F10" s="20" t="str">
        <f>C10</f>
        <v>-- bitte auswählen --</v>
      </c>
      <c r="G10" s="20" t="str">
        <f>IF(F10=0,"",IF(OR(F10="910A",F10="2000A"),"910_2000","Standard"))</f>
        <v>Standard</v>
      </c>
      <c r="H10" s="20" t="str">
        <f>CONCATENATE("L_","NH","_",G10)</f>
        <v>L_NH_Standard</v>
      </c>
    </row>
    <row r="11" spans="2:8" ht="22.5" customHeight="1" thickBot="1">
      <c r="B11" s="29" t="s">
        <v>549</v>
      </c>
      <c r="C11" s="28" t="s">
        <v>20</v>
      </c>
      <c r="E11" s="20">
        <f>IF(C11=Texte_SL!$C$5,"","X")</f>
      </c>
      <c r="F11" s="20" t="str">
        <f>C11</f>
        <v>-- bitte auswählen --</v>
      </c>
      <c r="H11" s="20" t="e">
        <f>CONCATENATE(G8,"_",F9)</f>
        <v>#N/A</v>
      </c>
    </row>
    <row r="12" spans="2:8" ht="22.5" customHeight="1" thickBot="1">
      <c r="B12" s="29" t="s">
        <v>32</v>
      </c>
      <c r="C12" s="27" t="s">
        <v>20</v>
      </c>
      <c r="E12" s="20">
        <f>IF(C12=Texte_SL!$C$5,"","X")</f>
      </c>
      <c r="F12" s="20" t="str">
        <f>LEFT(C12,1)</f>
        <v>-</v>
      </c>
      <c r="G12" s="20">
        <f>IF(F12="V",F12,"")</f>
      </c>
      <c r="H12" s="20" t="e">
        <f>IF(G8="L_NH00",CONCATENATE(G8,"_",F9),CONCATENATE(G8,"_",F9,G12))</f>
        <v>#N/A</v>
      </c>
    </row>
    <row r="13" spans="2:8" ht="22.5" customHeight="1" thickBot="1">
      <c r="B13" s="29" t="s">
        <v>161</v>
      </c>
      <c r="C13" s="28" t="s">
        <v>20</v>
      </c>
      <c r="E13" s="20">
        <f>IF(C13=Texte_SL!$C$5,"","X")</f>
      </c>
      <c r="H13" s="20" t="e">
        <f>CONCATENATE(H12,"_FA")</f>
        <v>#N/A</v>
      </c>
    </row>
    <row r="14" spans="2:5" ht="22.5" customHeight="1" thickBot="1">
      <c r="B14" s="29" t="s">
        <v>162</v>
      </c>
      <c r="C14" s="27" t="s">
        <v>20</v>
      </c>
      <c r="E14" s="20">
        <f>IF(C14=Texte_SL!$C$5,"","X")</f>
      </c>
    </row>
    <row r="15" spans="2:5" ht="22.5" customHeight="1" hidden="1" thickBot="1">
      <c r="B15" s="29"/>
      <c r="C15" s="28" t="s">
        <v>20</v>
      </c>
      <c r="E15" s="20">
        <f>IF(C15=Texte_SL!$C$5,"","X")</f>
      </c>
    </row>
    <row r="16" spans="2:5" ht="22.5" customHeight="1" hidden="1" thickBot="1">
      <c r="B16" s="29"/>
      <c r="C16" s="27" t="s">
        <v>20</v>
      </c>
      <c r="E16" s="20">
        <f>IF(C16=Texte_SL!$C$5,"","X")</f>
      </c>
    </row>
    <row r="17" spans="2:5" ht="22.5" customHeight="1" hidden="1" thickBot="1">
      <c r="B17" s="29"/>
      <c r="C17" s="28" t="s">
        <v>20</v>
      </c>
      <c r="E17" s="20">
        <f>IF(C17=Texte_SL!$C$5,"","X")</f>
      </c>
    </row>
    <row r="18" spans="2:5" ht="22.5" customHeight="1" hidden="1" thickBot="1">
      <c r="B18" s="29"/>
      <c r="C18" s="27" t="s">
        <v>20</v>
      </c>
      <c r="E18" s="20">
        <f>IF(C18=Texte_SL!$C$5,"","X")</f>
      </c>
    </row>
    <row r="19" spans="2:5" ht="22.5" customHeight="1" hidden="1" thickBot="1">
      <c r="B19" s="29"/>
      <c r="C19" s="28" t="s">
        <v>20</v>
      </c>
      <c r="E19" s="20">
        <f>IF(C19=Texte_SL!$C$5,"","X")</f>
      </c>
    </row>
  </sheetData>
  <sheetProtection password="E6EE" sheet="1" objects="1" scenarios="1"/>
  <conditionalFormatting sqref="C8:C19">
    <cfRule type="cellIs" priority="1" dxfId="0" operator="equal" stopIfTrue="1">
      <formula>" -- bitte auswählen --"</formula>
    </cfRule>
  </conditionalFormatting>
  <dataValidations count="7">
    <dataValidation type="list" allowBlank="1" showInputMessage="1" showErrorMessage="1" sqref="C8">
      <formula1>IF($E$9="X",$F$6,INDIRECT($C$7))</formula1>
    </dataValidation>
    <dataValidation type="list" allowBlank="1" showInputMessage="1" showErrorMessage="1" sqref="C9">
      <formula1>IF($E$10="X",$F$6,INDIRECT($G$8))</formula1>
    </dataValidation>
    <dataValidation type="list" allowBlank="1" showInputMessage="1" showErrorMessage="1" sqref="C11">
      <formula1>IF($E$12="X",$F$6,INDIRECT($H$10))</formula1>
    </dataValidation>
    <dataValidation type="list" allowBlank="1" showInputMessage="1" showErrorMessage="1" sqref="C10">
      <formula1>IF($E$11="x",$F$6,INDIRECT($H$8))</formula1>
    </dataValidation>
    <dataValidation type="list" allowBlank="1" showInputMessage="1" showErrorMessage="1" sqref="C12">
      <formula1>IF($E$13="X",$F$6,INDIRECT($H$9))</formula1>
    </dataValidation>
    <dataValidation type="list" allowBlank="1" showInputMessage="1" showErrorMessage="1" sqref="C13">
      <formula1>IF($E$14="X",$F$6,INDIRECT($H$12))</formula1>
    </dataValidation>
    <dataValidation type="list" allowBlank="1" showInputMessage="1" showErrorMessage="1" sqref="C14">
      <formula1>IF($E$15="X",$F$6,INDIRECT($H$13))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M101"/>
  <sheetViews>
    <sheetView zoomScalePageLayoutView="0" workbookViewId="0" topLeftCell="B1">
      <selection activeCell="C58" sqref="C58"/>
    </sheetView>
  </sheetViews>
  <sheetFormatPr defaultColWidth="11.421875" defaultRowHeight="12.75"/>
  <cols>
    <col min="1" max="1" width="28.28125" style="19" customWidth="1"/>
    <col min="2" max="2" width="8.57421875" style="0" customWidth="1"/>
    <col min="3" max="4" width="31.00390625" style="2" bestFit="1" customWidth="1"/>
    <col min="5" max="5" width="34.28125" style="2" bestFit="1" customWidth="1"/>
    <col min="6" max="7" width="34.28125" style="0" bestFit="1" customWidth="1"/>
    <col min="8" max="8" width="24.28125" style="0" bestFit="1" customWidth="1"/>
    <col min="9" max="10" width="27.57421875" style="0" bestFit="1" customWidth="1"/>
    <col min="11" max="12" width="25.140625" style="0" bestFit="1" customWidth="1"/>
    <col min="13" max="13" width="26.421875" style="0" bestFit="1" customWidth="1"/>
    <col min="14" max="14" width="22.00390625" style="0" bestFit="1" customWidth="1"/>
  </cols>
  <sheetData>
    <row r="2" spans="1:6" ht="12.75" hidden="1">
      <c r="A2" s="19" t="s">
        <v>545</v>
      </c>
      <c r="B2" s="1" t="s">
        <v>556</v>
      </c>
      <c r="C2" s="14" t="s">
        <v>547</v>
      </c>
      <c r="D2" s="1" t="s">
        <v>556</v>
      </c>
      <c r="E2" s="14"/>
      <c r="F2" s="1"/>
    </row>
    <row r="3" spans="2:5" ht="12.75" hidden="1">
      <c r="B3" s="1"/>
      <c r="C3" s="17" t="s">
        <v>20</v>
      </c>
      <c r="E3" s="17"/>
    </row>
    <row r="4" spans="1:6" ht="12.75" hidden="1">
      <c r="A4" s="9" t="s">
        <v>547</v>
      </c>
      <c r="B4" s="2" t="s">
        <v>557</v>
      </c>
      <c r="C4" s="2" t="s">
        <v>560</v>
      </c>
      <c r="D4" s="2" t="s">
        <v>560</v>
      </c>
      <c r="F4" s="2"/>
    </row>
    <row r="5" spans="1:6" ht="12.75" hidden="1">
      <c r="A5" s="9" t="s">
        <v>548</v>
      </c>
      <c r="B5" s="2" t="s">
        <v>558</v>
      </c>
      <c r="C5" s="2" t="s">
        <v>561</v>
      </c>
      <c r="D5" s="2" t="s">
        <v>150</v>
      </c>
      <c r="F5" s="2"/>
    </row>
    <row r="6" spans="1:6" ht="12.75" hidden="1">
      <c r="A6" s="9"/>
      <c r="B6" s="2"/>
      <c r="C6" s="2" t="s">
        <v>562</v>
      </c>
      <c r="D6" s="2" t="s">
        <v>150</v>
      </c>
      <c r="F6" s="2"/>
    </row>
    <row r="7" spans="3:6" ht="12.75" hidden="1">
      <c r="C7" s="2" t="s">
        <v>563</v>
      </c>
      <c r="D7" s="2" t="s">
        <v>150</v>
      </c>
      <c r="F7" s="2"/>
    </row>
    <row r="8" ht="12.75" hidden="1">
      <c r="F8" s="2"/>
    </row>
    <row r="9" ht="12.75" hidden="1"/>
    <row r="10" spans="1:8" s="1" customFormat="1" ht="12.75" hidden="1">
      <c r="A10" s="19" t="s">
        <v>559</v>
      </c>
      <c r="B10" s="13"/>
      <c r="C10" s="14" t="s">
        <v>148</v>
      </c>
      <c r="D10" s="14" t="s">
        <v>149</v>
      </c>
      <c r="E10" s="14"/>
      <c r="F10" s="14"/>
      <c r="G10" s="14"/>
      <c r="H10" s="14"/>
    </row>
    <row r="11" spans="1:8" s="1" customFormat="1" ht="12.75" hidden="1">
      <c r="A11" s="19"/>
      <c r="B11" s="13"/>
      <c r="C11" s="17" t="s">
        <v>20</v>
      </c>
      <c r="D11" s="17" t="s">
        <v>20</v>
      </c>
      <c r="E11" s="17"/>
      <c r="F11" s="17"/>
      <c r="G11" s="17"/>
      <c r="H11" s="17"/>
    </row>
    <row r="12" spans="3:8" ht="12.75" hidden="1">
      <c r="C12" s="2" t="s">
        <v>565</v>
      </c>
      <c r="D12" s="2" t="s">
        <v>566</v>
      </c>
      <c r="F12" s="2"/>
      <c r="G12" s="2"/>
      <c r="H12" s="2"/>
    </row>
    <row r="13" ht="12.75" hidden="1">
      <c r="C13" s="2" t="s">
        <v>566</v>
      </c>
    </row>
    <row r="14" ht="12.75" hidden="1">
      <c r="B14" s="13"/>
    </row>
    <row r="15" spans="1:8" ht="12.75" hidden="1">
      <c r="A15" s="13" t="s">
        <v>573</v>
      </c>
      <c r="C15" s="14" t="s">
        <v>151</v>
      </c>
      <c r="D15" s="14" t="s">
        <v>152</v>
      </c>
      <c r="E15" s="14" t="s">
        <v>153</v>
      </c>
      <c r="F15" s="14" t="s">
        <v>154</v>
      </c>
      <c r="G15" s="14"/>
      <c r="H15" s="14"/>
    </row>
    <row r="16" spans="1:8" s="1" customFormat="1" ht="12.75" hidden="1">
      <c r="A16" s="19"/>
      <c r="B16" s="13"/>
      <c r="C16" s="17" t="s">
        <v>20</v>
      </c>
      <c r="D16" s="17" t="s">
        <v>20</v>
      </c>
      <c r="E16" s="17" t="s">
        <v>20</v>
      </c>
      <c r="F16" s="17" t="s">
        <v>20</v>
      </c>
      <c r="G16" s="17"/>
      <c r="H16" s="17"/>
    </row>
    <row r="17" spans="3:8" ht="12.75" hidden="1">
      <c r="C17" s="2" t="s">
        <v>574</v>
      </c>
      <c r="D17" s="2" t="s">
        <v>575</v>
      </c>
      <c r="E17" s="2" t="s">
        <v>576</v>
      </c>
      <c r="F17" s="2" t="s">
        <v>578</v>
      </c>
      <c r="G17" s="2"/>
      <c r="H17" s="2"/>
    </row>
    <row r="18" ht="12.75" hidden="1"/>
    <row r="19" ht="12.75" hidden="1"/>
    <row r="20" ht="12.75" hidden="1"/>
    <row r="21" ht="12.75" hidden="1"/>
    <row r="22" ht="12.75" hidden="1"/>
    <row r="23" ht="12.75" hidden="1"/>
    <row r="24" spans="1:12" ht="12.75" hidden="1">
      <c r="A24" s="13" t="s">
        <v>549</v>
      </c>
      <c r="C24" s="14" t="s">
        <v>155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 hidden="1">
      <c r="A25" s="13"/>
      <c r="C25" s="17" t="s">
        <v>20</v>
      </c>
      <c r="D25" s="17"/>
      <c r="E25" s="14"/>
      <c r="F25" s="14"/>
      <c r="G25" s="14"/>
      <c r="H25" s="14"/>
      <c r="I25" s="14"/>
      <c r="J25" s="14"/>
      <c r="K25" s="14"/>
      <c r="L25" s="14"/>
    </row>
    <row r="26" spans="3:6" ht="12.75" hidden="1">
      <c r="C26" s="2" t="s">
        <v>567</v>
      </c>
      <c r="F26" s="2"/>
    </row>
    <row r="27" spans="3:6" ht="12.75" hidden="1">
      <c r="C27" s="2" t="s">
        <v>568</v>
      </c>
      <c r="F27" s="2"/>
    </row>
    <row r="28" spans="3:6" ht="12.75" hidden="1">
      <c r="C28" s="2" t="s">
        <v>569</v>
      </c>
      <c r="F28" s="2"/>
    </row>
    <row r="29" ht="12.75" hidden="1"/>
    <row r="30" spans="1:8" ht="12.75" hidden="1">
      <c r="A30" s="13"/>
      <c r="C30" s="14"/>
      <c r="D30" s="14"/>
      <c r="E30" s="14"/>
      <c r="F30" s="14"/>
      <c r="G30" s="14"/>
      <c r="H30" s="14"/>
    </row>
    <row r="31" spans="1:8" ht="12.75" hidden="1">
      <c r="A31" s="13"/>
      <c r="C31" s="17"/>
      <c r="D31" s="17"/>
      <c r="E31" s="17"/>
      <c r="F31" s="17"/>
      <c r="G31" s="17"/>
      <c r="H31" s="17"/>
    </row>
    <row r="32" spans="6:8" ht="12.75" hidden="1">
      <c r="F32" s="2"/>
      <c r="G32" s="2"/>
      <c r="H32" s="2"/>
    </row>
    <row r="33" spans="6:7" ht="12.75" hidden="1">
      <c r="F33" s="2"/>
      <c r="G33" s="2"/>
    </row>
    <row r="34" ht="12.75" hidden="1"/>
    <row r="35" spans="1:13" ht="12.75" hidden="1">
      <c r="A35" s="13" t="s">
        <v>32</v>
      </c>
      <c r="C35" s="14" t="s">
        <v>156</v>
      </c>
      <c r="D35" s="14" t="s">
        <v>157</v>
      </c>
      <c r="E35" s="14" t="s">
        <v>158</v>
      </c>
      <c r="F35" s="14" t="s">
        <v>159</v>
      </c>
      <c r="G35" s="14" t="s">
        <v>160</v>
      </c>
      <c r="H35" s="14"/>
      <c r="J35" s="14"/>
      <c r="K35" s="14"/>
      <c r="L35" s="14"/>
      <c r="M35" s="14"/>
    </row>
    <row r="36" spans="1:13" ht="12.75" hidden="1">
      <c r="A36" s="13"/>
      <c r="C36" s="17" t="s">
        <v>20</v>
      </c>
      <c r="D36" s="17" t="s">
        <v>20</v>
      </c>
      <c r="E36" s="17" t="s">
        <v>20</v>
      </c>
      <c r="F36" s="17" t="s">
        <v>20</v>
      </c>
      <c r="G36" s="17" t="s">
        <v>20</v>
      </c>
      <c r="H36" s="17"/>
      <c r="J36" s="17"/>
      <c r="K36" s="17"/>
      <c r="L36" s="17"/>
      <c r="M36" s="17"/>
    </row>
    <row r="37" spans="3:13" ht="12.75" hidden="1">
      <c r="C37" s="2" t="s">
        <v>35</v>
      </c>
      <c r="D37" s="2" t="s">
        <v>35</v>
      </c>
      <c r="E37" s="2" t="s">
        <v>36</v>
      </c>
      <c r="F37" s="2" t="s">
        <v>37</v>
      </c>
      <c r="G37" s="2" t="s">
        <v>37</v>
      </c>
      <c r="H37" s="2"/>
      <c r="J37" s="2"/>
      <c r="K37" s="2"/>
      <c r="L37" s="2"/>
      <c r="M37" s="2"/>
    </row>
    <row r="38" spans="3:7" ht="12.75" hidden="1">
      <c r="C38" s="2" t="s">
        <v>39</v>
      </c>
      <c r="D38" s="2" t="s">
        <v>39</v>
      </c>
      <c r="E38" s="2" t="s">
        <v>48</v>
      </c>
      <c r="F38" s="2" t="s">
        <v>48</v>
      </c>
      <c r="G38" s="2" t="s">
        <v>48</v>
      </c>
    </row>
    <row r="39" spans="3:7" ht="12.75" hidden="1">
      <c r="C39" s="2" t="s">
        <v>38</v>
      </c>
      <c r="D39" s="2" t="s">
        <v>38</v>
      </c>
      <c r="F39" s="2" t="s">
        <v>49</v>
      </c>
      <c r="G39" s="2" t="s">
        <v>49</v>
      </c>
    </row>
    <row r="40" spans="3:4" ht="12.75" hidden="1">
      <c r="C40" s="2" t="s">
        <v>42</v>
      </c>
      <c r="D40" s="2" t="s">
        <v>42</v>
      </c>
    </row>
    <row r="41" spans="3:4" ht="12.75" hidden="1">
      <c r="C41" s="2" t="s">
        <v>40</v>
      </c>
      <c r="D41" s="2" t="s">
        <v>43</v>
      </c>
    </row>
    <row r="42" spans="3:4" ht="12.75" hidden="1">
      <c r="C42" s="2" t="s">
        <v>41</v>
      </c>
      <c r="D42" s="2" t="s">
        <v>41</v>
      </c>
    </row>
    <row r="43" ht="12.75" hidden="1"/>
    <row r="44" spans="1:13" ht="12.75" hidden="1">
      <c r="A44" s="13" t="s">
        <v>161</v>
      </c>
      <c r="C44" s="14" t="s">
        <v>164</v>
      </c>
      <c r="D44" s="14" t="s">
        <v>165</v>
      </c>
      <c r="E44" s="14" t="s">
        <v>166</v>
      </c>
      <c r="F44" s="14" t="s">
        <v>169</v>
      </c>
      <c r="G44" s="14"/>
      <c r="H44" s="14"/>
      <c r="I44" s="14"/>
      <c r="J44" s="14"/>
      <c r="K44" s="14"/>
      <c r="L44" s="14"/>
      <c r="M44" s="14"/>
    </row>
    <row r="45" spans="3:13" ht="12.75" hidden="1">
      <c r="C45" s="17" t="s">
        <v>20</v>
      </c>
      <c r="D45" s="17" t="s">
        <v>20</v>
      </c>
      <c r="E45" s="17" t="s">
        <v>20</v>
      </c>
      <c r="F45" s="17" t="s">
        <v>20</v>
      </c>
      <c r="G45" s="17"/>
      <c r="H45" s="17"/>
      <c r="I45" s="17"/>
      <c r="J45" s="17"/>
      <c r="K45" s="17"/>
      <c r="L45" s="17"/>
      <c r="M45" s="17"/>
    </row>
    <row r="46" spans="1:13" ht="12.75" hidden="1">
      <c r="A46" s="13"/>
      <c r="C46" s="2" t="s">
        <v>163</v>
      </c>
      <c r="D46" s="2" t="s">
        <v>163</v>
      </c>
      <c r="E46" s="2" t="s">
        <v>163</v>
      </c>
      <c r="F46" s="2" t="s">
        <v>163</v>
      </c>
      <c r="G46" s="17"/>
      <c r="H46" s="17"/>
      <c r="I46" s="17"/>
      <c r="J46" s="17"/>
      <c r="K46" s="17"/>
      <c r="L46" s="17"/>
      <c r="M46" s="17"/>
    </row>
    <row r="47" spans="1:13" ht="12.75" hidden="1">
      <c r="A47" s="13"/>
      <c r="D47" s="17"/>
      <c r="E47" s="17"/>
      <c r="F47" s="17" t="s">
        <v>167</v>
      </c>
      <c r="G47" s="17"/>
      <c r="H47" s="17"/>
      <c r="I47" s="17"/>
      <c r="J47" s="17"/>
      <c r="K47" s="17"/>
      <c r="L47" s="17"/>
      <c r="M47" s="17"/>
    </row>
    <row r="48" spans="1:13" ht="12.75" hidden="1">
      <c r="A48" s="13"/>
      <c r="C48" s="17"/>
      <c r="F48" s="2" t="s">
        <v>168</v>
      </c>
      <c r="G48" s="17"/>
      <c r="H48" s="17"/>
      <c r="I48" s="17"/>
      <c r="J48" s="17"/>
      <c r="K48" s="17"/>
      <c r="L48" s="17"/>
      <c r="M48" s="17"/>
    </row>
    <row r="49" spans="1:13" ht="12.75" hidden="1">
      <c r="A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.75" hidden="1">
      <c r="A50" s="13" t="s">
        <v>162</v>
      </c>
      <c r="C50" s="14" t="s">
        <v>170</v>
      </c>
      <c r="D50" s="14" t="s">
        <v>171</v>
      </c>
      <c r="E50" s="14" t="s">
        <v>172</v>
      </c>
      <c r="F50" s="14" t="s">
        <v>173</v>
      </c>
      <c r="G50" s="14"/>
      <c r="H50" s="14"/>
      <c r="I50" s="17"/>
      <c r="J50" s="17"/>
      <c r="K50" s="17"/>
      <c r="L50" s="17"/>
      <c r="M50" s="17"/>
    </row>
    <row r="51" spans="1:13" ht="12.75" hidden="1">
      <c r="A51" s="13"/>
      <c r="C51" s="17" t="s">
        <v>20</v>
      </c>
      <c r="D51" s="17" t="s">
        <v>20</v>
      </c>
      <c r="E51" s="17" t="s">
        <v>20</v>
      </c>
      <c r="F51" s="17" t="s">
        <v>20</v>
      </c>
      <c r="G51" s="17"/>
      <c r="H51" s="17"/>
      <c r="I51" s="17"/>
      <c r="J51" s="17"/>
      <c r="K51" s="17"/>
      <c r="L51" s="17"/>
      <c r="M51" s="17"/>
    </row>
    <row r="52" spans="1:13" ht="12.75" hidden="1">
      <c r="A52" s="13"/>
      <c r="C52" s="17" t="s">
        <v>68</v>
      </c>
      <c r="D52" s="17" t="s">
        <v>68</v>
      </c>
      <c r="E52" s="17" t="s">
        <v>68</v>
      </c>
      <c r="F52" s="17" t="s">
        <v>68</v>
      </c>
      <c r="G52" s="17"/>
      <c r="H52" s="17"/>
      <c r="I52" s="17"/>
      <c r="J52" s="17"/>
      <c r="K52" s="17"/>
      <c r="L52" s="17"/>
      <c r="M52" s="17"/>
    </row>
    <row r="53" spans="1:13" ht="12.75" hidden="1">
      <c r="A53" s="13"/>
      <c r="C53" s="17" t="s">
        <v>110</v>
      </c>
      <c r="D53" s="17" t="s">
        <v>110</v>
      </c>
      <c r="E53" s="17" t="s">
        <v>110</v>
      </c>
      <c r="F53" s="17" t="s">
        <v>110</v>
      </c>
      <c r="G53" s="17"/>
      <c r="H53" s="17"/>
      <c r="I53" s="17"/>
      <c r="J53" s="17"/>
      <c r="K53" s="17"/>
      <c r="L53" s="17"/>
      <c r="M53" s="17"/>
    </row>
    <row r="54" spans="1:13" ht="12.75" hidden="1">
      <c r="A54" s="13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4:13" ht="12.75" hidden="1"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4:13" ht="12.75" hidden="1"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5:7" ht="12.75">
      <c r="E57" s="17"/>
      <c r="F57" s="17"/>
      <c r="G57" s="17"/>
    </row>
    <row r="59" spans="3:12" ht="12.75"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3:12" ht="12.75"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3:12" ht="12.7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3:7" ht="12.75">
      <c r="C62" s="17"/>
      <c r="E62" s="17"/>
      <c r="F62" s="17"/>
      <c r="G62" s="17"/>
    </row>
    <row r="64" spans="1:13" ht="12.75">
      <c r="A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2.75">
      <c r="A65" s="13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2.7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</row>
    <row r="67" spans="3:11" ht="12.75">
      <c r="C67" s="17"/>
      <c r="E67" s="17"/>
      <c r="F67" s="17"/>
      <c r="G67" s="17"/>
      <c r="I67" s="17"/>
      <c r="J67" s="17"/>
      <c r="K67" s="17"/>
    </row>
    <row r="69" spans="1:4" ht="12.75">
      <c r="A69" s="13"/>
      <c r="C69" s="14"/>
      <c r="D69" s="14"/>
    </row>
    <row r="70" spans="3:4" ht="12.75">
      <c r="C70" s="17"/>
      <c r="D70" s="17"/>
    </row>
    <row r="75" spans="1:10" ht="12.75">
      <c r="A75" s="13"/>
      <c r="C75" s="14"/>
      <c r="D75" s="14"/>
      <c r="E75" s="14"/>
      <c r="F75" s="14"/>
      <c r="G75" s="14"/>
      <c r="H75" s="14"/>
      <c r="I75" s="14"/>
      <c r="J75" s="14"/>
    </row>
    <row r="76" spans="3:10" ht="12.75">
      <c r="C76" s="17"/>
      <c r="D76" s="17"/>
      <c r="E76" s="17"/>
      <c r="F76" s="17"/>
      <c r="G76" s="17"/>
      <c r="H76" s="17"/>
      <c r="I76" s="17"/>
      <c r="J76" s="17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8" spans="1:4" ht="12.75">
      <c r="A98" s="13"/>
      <c r="C98" s="14"/>
      <c r="D98" s="14"/>
    </row>
    <row r="99" spans="3:4" ht="12.75">
      <c r="C99" s="17"/>
      <c r="D99" s="17"/>
    </row>
    <row r="100" ht="12.75">
      <c r="C100" s="17"/>
    </row>
    <row r="101" ht="12.75">
      <c r="C101" s="17"/>
    </row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2:N55"/>
  <sheetViews>
    <sheetView zoomScalePageLayoutView="0" workbookViewId="0" topLeftCell="B1">
      <selection activeCell="B2" sqref="A2:IV56"/>
    </sheetView>
  </sheetViews>
  <sheetFormatPr defaultColWidth="11.421875" defaultRowHeight="12.75"/>
  <cols>
    <col min="1" max="1" width="11.421875" style="7" customWidth="1"/>
    <col min="2" max="2" width="36.00390625" style="5" bestFit="1" customWidth="1"/>
    <col min="3" max="3" width="131.57421875" style="5" customWidth="1"/>
    <col min="4" max="4" width="25.421875" style="5" customWidth="1"/>
    <col min="5" max="16384" width="11.421875" style="5" customWidth="1"/>
  </cols>
  <sheetData>
    <row r="2" ht="18.75" hidden="1">
      <c r="B2" s="57" t="s">
        <v>442</v>
      </c>
    </row>
    <row r="3" ht="12.75" hidden="1"/>
    <row r="4" spans="1:3" s="12" customFormat="1" ht="15" hidden="1">
      <c r="A4" s="11" t="s">
        <v>554</v>
      </c>
      <c r="B4" s="12" t="s">
        <v>555</v>
      </c>
      <c r="C4" s="12" t="s">
        <v>553</v>
      </c>
    </row>
    <row r="5" spans="2:3" ht="12.75" hidden="1">
      <c r="B5" s="8" t="s">
        <v>550</v>
      </c>
      <c r="C5" s="17" t="s">
        <v>20</v>
      </c>
    </row>
    <row r="6" spans="1:3" ht="102" hidden="1">
      <c r="A6" s="7">
        <v>1</v>
      </c>
      <c r="B6" s="3" t="s">
        <v>164</v>
      </c>
      <c r="C6" s="4" t="s">
        <v>441</v>
      </c>
    </row>
    <row r="7" spans="2:14" ht="127.5" hidden="1">
      <c r="B7" s="3" t="s">
        <v>165</v>
      </c>
      <c r="C7" s="4" t="s">
        <v>440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2:14" ht="153" hidden="1">
      <c r="B8" s="3" t="s">
        <v>166</v>
      </c>
      <c r="C8" s="4" t="s">
        <v>439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4" ht="12.75" hidden="1">
      <c r="B9" s="3"/>
      <c r="C9" s="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3" ht="12.75" hidden="1">
      <c r="B10" s="3"/>
      <c r="C10" s="4"/>
    </row>
    <row r="11" spans="1:2" ht="12.75" hidden="1">
      <c r="A11" s="7">
        <v>2</v>
      </c>
      <c r="B11" s="10" t="s">
        <v>559</v>
      </c>
    </row>
    <row r="12" spans="2:3" ht="12.75" hidden="1">
      <c r="B12" s="2" t="s">
        <v>565</v>
      </c>
      <c r="C12" s="5" t="s">
        <v>23</v>
      </c>
    </row>
    <row r="13" spans="2:3" ht="12.75" hidden="1">
      <c r="B13" s="2" t="s">
        <v>566</v>
      </c>
      <c r="C13" s="5" t="s">
        <v>24</v>
      </c>
    </row>
    <row r="14" ht="12.75" hidden="1">
      <c r="B14" s="2"/>
    </row>
    <row r="15" ht="12.75" hidden="1">
      <c r="B15" s="9" t="s">
        <v>546</v>
      </c>
    </row>
    <row r="16" spans="1:3" ht="12.75" hidden="1">
      <c r="A16" s="7">
        <v>2</v>
      </c>
      <c r="B16" s="2" t="s">
        <v>560</v>
      </c>
      <c r="C16" s="5" t="s">
        <v>27</v>
      </c>
    </row>
    <row r="17" spans="2:3" ht="12.75" hidden="1">
      <c r="B17" s="2" t="s">
        <v>561</v>
      </c>
      <c r="C17" s="5" t="s">
        <v>28</v>
      </c>
    </row>
    <row r="18" spans="2:3" ht="12.75" hidden="1">
      <c r="B18" s="2" t="s">
        <v>562</v>
      </c>
      <c r="C18" s="5" t="s">
        <v>29</v>
      </c>
    </row>
    <row r="19" spans="2:3" ht="12.75" hidden="1">
      <c r="B19" s="2" t="s">
        <v>563</v>
      </c>
      <c r="C19" s="5" t="s">
        <v>30</v>
      </c>
    </row>
    <row r="20" ht="12.75" hidden="1">
      <c r="B20" s="2"/>
    </row>
    <row r="21" ht="12.75" hidden="1"/>
    <row r="22" ht="12.75" hidden="1">
      <c r="B22" s="10" t="s">
        <v>549</v>
      </c>
    </row>
    <row r="23" spans="2:3" ht="12.75" hidden="1">
      <c r="B23" s="17" t="s">
        <v>155</v>
      </c>
      <c r="C23" s="2" t="s">
        <v>17</v>
      </c>
    </row>
    <row r="24" spans="2:3" ht="12.75" hidden="1">
      <c r="B24" s="17"/>
      <c r="C24" s="2"/>
    </row>
    <row r="25" ht="12.75" hidden="1"/>
    <row r="26" ht="12.75" hidden="1">
      <c r="E26" s="2"/>
    </row>
    <row r="27" ht="12.75" hidden="1">
      <c r="B27" s="10" t="s">
        <v>32</v>
      </c>
    </row>
    <row r="28" spans="2:3" ht="12.75" hidden="1">
      <c r="B28" s="2" t="s">
        <v>35</v>
      </c>
      <c r="C28" s="18" t="s">
        <v>35</v>
      </c>
    </row>
    <row r="29" spans="2:3" ht="12.75" hidden="1">
      <c r="B29" s="2" t="s">
        <v>36</v>
      </c>
      <c r="C29" s="2" t="s">
        <v>36</v>
      </c>
    </row>
    <row r="30" spans="2:3" ht="12.75" hidden="1">
      <c r="B30" s="2" t="s">
        <v>37</v>
      </c>
      <c r="C30" s="2" t="s">
        <v>37</v>
      </c>
    </row>
    <row r="31" spans="2:3" ht="12.75" hidden="1">
      <c r="B31" s="2" t="s">
        <v>44</v>
      </c>
      <c r="C31" s="2" t="s">
        <v>44</v>
      </c>
    </row>
    <row r="32" spans="2:3" ht="12.75" hidden="1">
      <c r="B32" s="2" t="s">
        <v>39</v>
      </c>
      <c r="C32" s="18" t="s">
        <v>39</v>
      </c>
    </row>
    <row r="33" spans="2:3" ht="12.75" hidden="1">
      <c r="B33" s="2" t="s">
        <v>38</v>
      </c>
      <c r="C33" s="18" t="s">
        <v>38</v>
      </c>
    </row>
    <row r="34" spans="2:3" ht="12.75" hidden="1">
      <c r="B34" s="2" t="s">
        <v>42</v>
      </c>
      <c r="C34" s="18" t="s">
        <v>42</v>
      </c>
    </row>
    <row r="35" spans="2:3" ht="12.75" hidden="1">
      <c r="B35" s="2" t="s">
        <v>43</v>
      </c>
      <c r="C35" s="18" t="s">
        <v>43</v>
      </c>
    </row>
    <row r="36" spans="2:3" ht="12.75" hidden="1">
      <c r="B36" s="2" t="s">
        <v>40</v>
      </c>
      <c r="C36" s="2" t="s">
        <v>40</v>
      </c>
    </row>
    <row r="37" spans="2:3" ht="12.75" hidden="1">
      <c r="B37" s="2" t="s">
        <v>41</v>
      </c>
      <c r="C37" s="2" t="s">
        <v>41</v>
      </c>
    </row>
    <row r="38" spans="2:3" ht="12.75" hidden="1">
      <c r="B38" s="2" t="s">
        <v>48</v>
      </c>
      <c r="C38" s="2" t="s">
        <v>48</v>
      </c>
    </row>
    <row r="39" spans="2:3" ht="12.75" hidden="1">
      <c r="B39" s="2" t="s">
        <v>49</v>
      </c>
      <c r="C39" s="2" t="s">
        <v>49</v>
      </c>
    </row>
    <row r="40" ht="12.75" hidden="1"/>
    <row r="41" ht="12.75" hidden="1">
      <c r="B41" s="10" t="s">
        <v>161</v>
      </c>
    </row>
    <row r="42" spans="2:3" ht="12.75" hidden="1">
      <c r="B42" s="2" t="s">
        <v>163</v>
      </c>
      <c r="C42" s="2" t="s">
        <v>163</v>
      </c>
    </row>
    <row r="43" spans="2:3" ht="12.75" hidden="1">
      <c r="B43" s="17" t="s">
        <v>167</v>
      </c>
      <c r="C43" s="17" t="s">
        <v>167</v>
      </c>
    </row>
    <row r="44" spans="2:3" ht="12.75" hidden="1">
      <c r="B44" s="2" t="s">
        <v>168</v>
      </c>
      <c r="C44" s="2" t="s">
        <v>168</v>
      </c>
    </row>
    <row r="45" ht="12.75" hidden="1"/>
    <row r="46" ht="12.75" hidden="1">
      <c r="B46" s="10" t="s">
        <v>162</v>
      </c>
    </row>
    <row r="47" ht="12.75" hidden="1">
      <c r="B47" s="5" t="s">
        <v>109</v>
      </c>
    </row>
    <row r="48" spans="2:3" ht="12.75" hidden="1">
      <c r="B48" s="5" t="s">
        <v>113</v>
      </c>
      <c r="C48" s="5" t="s">
        <v>444</v>
      </c>
    </row>
    <row r="49" ht="12.75" hidden="1"/>
    <row r="50" ht="12.75" hidden="1">
      <c r="B50" s="8" t="s">
        <v>252</v>
      </c>
    </row>
    <row r="51" spans="2:3" ht="12.75" hidden="1">
      <c r="B51" s="5" t="s">
        <v>156</v>
      </c>
      <c r="C51" s="5" t="s">
        <v>174</v>
      </c>
    </row>
    <row r="52" spans="2:3" ht="12.75" hidden="1">
      <c r="B52" s="5" t="s">
        <v>157</v>
      </c>
      <c r="C52" s="5" t="s">
        <v>175</v>
      </c>
    </row>
    <row r="53" spans="2:3" ht="12.75" hidden="1">
      <c r="B53" s="5" t="s">
        <v>158</v>
      </c>
      <c r="C53" s="5" t="s">
        <v>176</v>
      </c>
    </row>
    <row r="54" spans="2:3" ht="12.75" hidden="1">
      <c r="B54" s="5" t="s">
        <v>159</v>
      </c>
      <c r="C54" s="5" t="s">
        <v>177</v>
      </c>
    </row>
    <row r="55" spans="2:3" ht="12.75" hidden="1">
      <c r="B55" s="5" t="s">
        <v>160</v>
      </c>
      <c r="C55" s="5" t="s">
        <v>178</v>
      </c>
    </row>
    <row r="56" ht="12.75" hidden="1"/>
  </sheetData>
  <sheetProtection password="E6EE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8:J19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33" customWidth="1"/>
    <col min="2" max="2" width="27.57421875" style="35" customWidth="1"/>
    <col min="3" max="3" width="3.00390625" style="33" customWidth="1"/>
    <col min="4" max="4" width="71.8515625" style="36" customWidth="1"/>
    <col min="5" max="5" width="2.28125" style="33" customWidth="1"/>
    <col min="6" max="6" width="11.421875" style="33" customWidth="1"/>
    <col min="7" max="7" width="13.00390625" style="33" customWidth="1"/>
    <col min="8" max="16384" width="11.421875" style="33" customWidth="1"/>
  </cols>
  <sheetData>
    <row r="1" ht="37.5" customHeight="1"/>
    <row r="8" spans="2:10" ht="225.75" customHeight="1">
      <c r="B8" s="48" t="s">
        <v>21</v>
      </c>
      <c r="C8" s="49"/>
      <c r="D8" s="47">
        <f>IF(Formular_L!C8=Texte_L!C5,"",VLOOKUP(Formular_L!H11,Texte_L!B6:C86,2,FALSE))</f>
      </c>
      <c r="E8" s="32"/>
      <c r="F8" s="32"/>
      <c r="G8" s="32"/>
      <c r="H8" s="32"/>
      <c r="I8" s="32"/>
      <c r="J8" s="32"/>
    </row>
    <row r="9" spans="2:10" ht="12.75">
      <c r="B9" s="37" t="s">
        <v>546</v>
      </c>
      <c r="C9" s="38"/>
      <c r="D9" s="39">
        <f>IF(Formular_L!C8=Texte_L!C5,"",VLOOKUP(Formular_L!C8,Texte_L!B16:C20,2,FALSE))</f>
      </c>
      <c r="E9" s="34"/>
      <c r="F9" s="34"/>
      <c r="G9" s="34"/>
      <c r="H9" s="34"/>
      <c r="I9" s="34"/>
      <c r="J9" s="34"/>
    </row>
    <row r="10" spans="2:4" ht="12.75">
      <c r="B10" s="37" t="s">
        <v>559</v>
      </c>
      <c r="C10" s="38"/>
      <c r="D10" s="40">
        <f>IF(Formular_L!C9=Texte_L!C5,"",VLOOKUP(Formular_L!C9,Texte_L!B6:C86,2,FALSE))</f>
      </c>
    </row>
    <row r="11" spans="2:4" ht="25.5">
      <c r="B11" s="41" t="s">
        <v>146</v>
      </c>
      <c r="C11" s="38"/>
      <c r="D11" s="40">
        <f>IF(Formular_L!C11=Texte_L!C5,"",VLOOKUP(Formular_L!H10,Texte_L!$B$6:$C$91,2,FALSE))</f>
      </c>
    </row>
    <row r="12" spans="2:4" ht="12.75">
      <c r="B12" s="37" t="s">
        <v>573</v>
      </c>
      <c r="C12" s="38"/>
      <c r="D12" s="40">
        <f>IF(Formular_L!C10=Texte_L!C5,"",Formular_L!C10)</f>
      </c>
    </row>
    <row r="13" spans="2:4" ht="12.75">
      <c r="B13" s="37" t="s">
        <v>32</v>
      </c>
      <c r="C13" s="38"/>
      <c r="D13" s="40">
        <f>IF(Formular_L!C12=Texte_L!C5,"",VLOOKUP(Formular_L!C12,Texte_L!$B$6:$C$94,2,FALSE))</f>
      </c>
    </row>
    <row r="14" spans="2:4" ht="12.75">
      <c r="B14" s="37" t="s">
        <v>161</v>
      </c>
      <c r="C14" s="38"/>
      <c r="D14" s="40">
        <f>IF(Formular_L!C13=Texte_L!C5,"",VLOOKUP(Formular_L!C13,Texte_L!$B$6:$C$96,2,FALSE))</f>
      </c>
    </row>
    <row r="15" spans="2:4" ht="12.75">
      <c r="B15" s="37">
        <f>IF(Formular_L!C14="Ja",Formular_L!B14,"")</f>
      </c>
      <c r="C15" s="38"/>
      <c r="D15" s="40">
        <f>IF(B15="","",VLOOKUP(Formular_L!C14,Texte_L!$B$47:$C$48,2,FALSE))</f>
      </c>
    </row>
    <row r="16" spans="2:4" ht="12.75">
      <c r="B16" s="37" t="s">
        <v>253</v>
      </c>
      <c r="C16" s="38"/>
      <c r="D16" s="40" t="s">
        <v>254</v>
      </c>
    </row>
    <row r="17" spans="2:4" ht="12.75">
      <c r="B17" s="42" t="s">
        <v>252</v>
      </c>
      <c r="C17" s="43"/>
      <c r="D17" s="44">
        <f>IF(Formular_L!C10=Texte_L!C5,"",VLOOKUP(Formular_L!H9,Texte_L!B51:C55,2,FALSE))</f>
      </c>
    </row>
    <row r="18" spans="2:4" ht="12.75" hidden="1">
      <c r="B18" s="68"/>
      <c r="C18" s="59"/>
      <c r="D18" s="60">
        <f>IF(Formular_L!C18=Texte_L!C5,"",VLOOKUP(Formular_L!C18,Texte_L!$B$112:$C$154,2,FALSE))</f>
      </c>
    </row>
    <row r="19" spans="2:4" ht="33.75" customHeight="1" hidden="1">
      <c r="B19" s="42"/>
      <c r="C19" s="43"/>
      <c r="D19" s="44">
        <f>IF(Formular_L!C19=Texte_L!C5,"",VLOOKUP(Formular_L!C19,Texte_L!$B$157:$C$159,2,FALSE))</f>
      </c>
    </row>
  </sheetData>
  <sheetProtection password="E6EE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Jean Müller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Wolf</dc:creator>
  <cp:keywords/>
  <dc:description/>
  <cp:lastModifiedBy>VK Fritzler Konstantin</cp:lastModifiedBy>
  <cp:lastPrinted>2010-08-20T09:28:12Z</cp:lastPrinted>
  <dcterms:created xsi:type="dcterms:W3CDTF">2010-04-01T13:11:49Z</dcterms:created>
  <dcterms:modified xsi:type="dcterms:W3CDTF">2019-02-18T10:31:45Z</dcterms:modified>
  <cp:category/>
  <cp:version/>
  <cp:contentType/>
  <cp:contentStatus/>
</cp:coreProperties>
</file>